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G:\FIN ADMINISTRATION\Website &amp; Form updates\IFTA\"/>
    </mc:Choice>
  </mc:AlternateContent>
  <xr:revisionPtr revIDLastSave="0" documentId="8_{0DD15F1D-A821-435F-8364-985D4D5CFE91}" xr6:coauthVersionLast="47" xr6:coauthVersionMax="47" xr10:uidLastSave="{00000000-0000-0000-0000-000000000000}"/>
  <workbookProtection workbookAlgorithmName="SHA-512" workbookHashValue="g+ZFSjQZZ8ptw26+m//NYMhfmYA6q1fEVSxVPkdKvxXMwQCQTXqtz6RQttTaYxOxpJuOo7b8IcHn5vSU7BhsFA==" workbookSaltValue="grabtMzsDPeSs5mL5fTylQ==" workbookSpinCount="100000" lockStructure="1"/>
  <bookViews>
    <workbookView xWindow="-120" yWindow="-120" windowWidth="29040" windowHeight="15840" xr2:uid="{00000000-000D-0000-FFFF-FFFF00000000}"/>
  </bookViews>
  <sheets>
    <sheet name="IFTA_Quarterly" sheetId="1" r:id="rId1"/>
    <sheet name="Excel Map" sheetId="8" state="hidden" r:id="rId2"/>
    <sheet name="Special_Diesel" sheetId="2" state="hidden" r:id="rId3"/>
    <sheet name="Gasoline" sheetId="4" state="hidden" r:id="rId4"/>
    <sheet name="TEST" sheetId="5" state="hidden" r:id="rId5"/>
    <sheet name="Int_Exchange_2" sheetId="6" state="hidden" r:id="rId6"/>
    <sheet name="Admin" sheetId="3" state="hidden" r:id="rId7"/>
  </sheets>
  <definedNames>
    <definedName name="Cur_Month">Admin!$H$4</definedName>
    <definedName name="Int_Start">Admin!$H$5</definedName>
    <definedName name="_xlnm.Print_Area" localSheetId="0">IFTA_Quarterly!$A$1:$K$111</definedName>
    <definedName name="_xlnm.Print_Titles" localSheetId="3">Gasoline!$A:$A,Gasoline!$1:$2</definedName>
    <definedName name="_xlnm.Print_Titles" localSheetId="0">IFTA_Quarterly!$13:$23</definedName>
    <definedName name="_xlnm.Print_Titles" localSheetId="2">Special_Diesel!$A:$A,Special_Diesel!$1:$2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C93" i="1"/>
  <c r="J14" i="1"/>
  <c r="H95" i="1" s="1"/>
  <c r="I14" i="1"/>
  <c r="J1" i="1"/>
  <c r="D34" i="1"/>
  <c r="G34" i="1"/>
  <c r="D95" i="1" l="1"/>
  <c r="G78" i="1"/>
  <c r="G63" i="1"/>
  <c r="B39" i="8" l="1"/>
  <c r="B54" i="8"/>
  <c r="B29" i="8" l="1"/>
  <c r="F29" i="8" s="1"/>
  <c r="B3" i="8" l="1"/>
  <c r="C3" i="8" s="1"/>
  <c r="B4" i="8"/>
  <c r="H4" i="8" s="1"/>
  <c r="B5" i="8"/>
  <c r="E5" i="8" s="1"/>
  <c r="B6" i="8"/>
  <c r="C6" i="8" s="1"/>
  <c r="B7" i="8"/>
  <c r="C7" i="8" s="1"/>
  <c r="B8" i="8"/>
  <c r="E8" i="8" s="1"/>
  <c r="B9" i="8"/>
  <c r="C9" i="8" s="1"/>
  <c r="B10" i="8"/>
  <c r="B11" i="8"/>
  <c r="C11" i="8" s="1"/>
  <c r="B12" i="8"/>
  <c r="D12" i="8" s="1"/>
  <c r="B13" i="8"/>
  <c r="B14" i="8"/>
  <c r="D14" i="8" s="1"/>
  <c r="B15" i="8"/>
  <c r="B16" i="8"/>
  <c r="F16" i="8" s="1"/>
  <c r="B17" i="8"/>
  <c r="C17" i="8" s="1"/>
  <c r="B18" i="8"/>
  <c r="B19" i="8"/>
  <c r="C19" i="8" s="1"/>
  <c r="B20" i="8"/>
  <c r="G20" i="8" s="1"/>
  <c r="B21" i="8"/>
  <c r="E21" i="8" s="1"/>
  <c r="B22" i="8"/>
  <c r="D22" i="8" s="1"/>
  <c r="B23" i="8"/>
  <c r="C23" i="8" s="1"/>
  <c r="B24" i="8"/>
  <c r="B25" i="8"/>
  <c r="E25" i="8" s="1"/>
  <c r="B26" i="8"/>
  <c r="E26" i="8" s="1"/>
  <c r="B27" i="8"/>
  <c r="C27" i="8" s="1"/>
  <c r="B28" i="8"/>
  <c r="C28" i="8" s="1"/>
  <c r="E29" i="8"/>
  <c r="B30" i="8"/>
  <c r="E30" i="8" s="1"/>
  <c r="B31" i="8"/>
  <c r="E31" i="8" s="1"/>
  <c r="B32" i="8"/>
  <c r="D32" i="8" s="1"/>
  <c r="B33" i="8"/>
  <c r="C33" i="8" s="1"/>
  <c r="B34" i="8"/>
  <c r="D34" i="8" s="1"/>
  <c r="B35" i="8"/>
  <c r="C35" i="8" s="1"/>
  <c r="B36" i="8"/>
  <c r="F36" i="8" s="1"/>
  <c r="B37" i="8"/>
  <c r="B38" i="8"/>
  <c r="F38" i="8" s="1"/>
  <c r="D39" i="8"/>
  <c r="B40" i="8"/>
  <c r="D40" i="8" s="1"/>
  <c r="B41" i="8"/>
  <c r="F41" i="8" s="1"/>
  <c r="B42" i="8"/>
  <c r="C42" i="8" s="1"/>
  <c r="B43" i="8"/>
  <c r="C43" i="8" s="1"/>
  <c r="B44" i="8"/>
  <c r="C44" i="8" s="1"/>
  <c r="B45" i="8"/>
  <c r="C45" i="8" s="1"/>
  <c r="B46" i="8"/>
  <c r="B47" i="8"/>
  <c r="C47" i="8" s="1"/>
  <c r="B48" i="8"/>
  <c r="D48" i="8" s="1"/>
  <c r="B49" i="8"/>
  <c r="C49" i="8" s="1"/>
  <c r="B50" i="8"/>
  <c r="C50" i="8" s="1"/>
  <c r="B51" i="8"/>
  <c r="F51" i="8" s="1"/>
  <c r="B52" i="8"/>
  <c r="C52" i="8" s="1"/>
  <c r="B53" i="8"/>
  <c r="E53" i="8" s="1"/>
  <c r="C54" i="8"/>
  <c r="B55" i="8"/>
  <c r="D55" i="8" s="1"/>
  <c r="B56" i="8"/>
  <c r="D56" i="8" s="1"/>
  <c r="B57" i="8"/>
  <c r="C57" i="8" s="1"/>
  <c r="B58" i="8"/>
  <c r="C58" i="8" s="1"/>
  <c r="B59" i="8"/>
  <c r="F59" i="8" s="1"/>
  <c r="B2" i="8"/>
  <c r="C2" i="8" s="1"/>
  <c r="E37" i="8" l="1"/>
  <c r="D37" i="8"/>
  <c r="I46" i="8"/>
  <c r="H46" i="8"/>
  <c r="G46" i="8"/>
  <c r="F46" i="8"/>
  <c r="J46" i="8"/>
  <c r="F14" i="8"/>
  <c r="C14" i="8"/>
  <c r="F22" i="8"/>
  <c r="E6" i="8"/>
  <c r="H14" i="8"/>
  <c r="D6" i="8"/>
  <c r="I14" i="8"/>
  <c r="F6" i="8"/>
  <c r="C13" i="8"/>
  <c r="C5" i="8"/>
  <c r="F15" i="8"/>
  <c r="D31" i="8"/>
  <c r="E27" i="8"/>
  <c r="E19" i="8"/>
  <c r="C4" i="8"/>
  <c r="F28" i="8"/>
  <c r="D23" i="8"/>
  <c r="E36" i="8"/>
  <c r="C37" i="8"/>
  <c r="G4" i="8"/>
  <c r="E12" i="8"/>
  <c r="E52" i="8"/>
  <c r="E45" i="8"/>
  <c r="G53" i="8"/>
  <c r="F21" i="8"/>
  <c r="D53" i="8"/>
  <c r="D21" i="8"/>
  <c r="H13" i="8"/>
  <c r="G5" i="8"/>
  <c r="C21" i="8"/>
  <c r="G13" i="8"/>
  <c r="D5" i="8"/>
  <c r="E23" i="8"/>
  <c r="G15" i="8"/>
  <c r="E13" i="8"/>
  <c r="D26" i="8"/>
  <c r="D25" i="8"/>
  <c r="E41" i="8"/>
  <c r="D29" i="8"/>
  <c r="F5" i="8"/>
  <c r="G39" i="8"/>
  <c r="C29" i="8"/>
  <c r="F53" i="8"/>
  <c r="F44" i="8"/>
  <c r="C15" i="8"/>
  <c r="G31" i="8"/>
  <c r="E7" i="8"/>
  <c r="F39" i="8"/>
  <c r="C31" i="8"/>
  <c r="D47" i="8"/>
  <c r="C39" i="8"/>
  <c r="F20" i="8"/>
  <c r="C55" i="8"/>
  <c r="C53" i="8"/>
  <c r="E38" i="8"/>
  <c r="G54" i="8"/>
  <c r="D45" i="8"/>
  <c r="D54" i="8"/>
  <c r="D30" i="8"/>
  <c r="F13" i="8"/>
  <c r="H53" i="8"/>
  <c r="D13" i="8"/>
  <c r="F55" i="8"/>
  <c r="D46" i="8"/>
  <c r="C22" i="8"/>
  <c r="I18" i="8"/>
  <c r="E20" i="8"/>
  <c r="I39" i="8"/>
  <c r="C36" i="8"/>
  <c r="D36" i="8"/>
  <c r="I28" i="8"/>
  <c r="F4" i="8"/>
  <c r="H44" i="8"/>
  <c r="H28" i="8"/>
  <c r="D20" i="8"/>
  <c r="E15" i="8"/>
  <c r="G12" i="8"/>
  <c r="D7" i="8"/>
  <c r="E4" i="8"/>
  <c r="F52" i="8"/>
  <c r="G44" i="8"/>
  <c r="H39" i="8"/>
  <c r="G28" i="8"/>
  <c r="C20" i="8"/>
  <c r="D15" i="8"/>
  <c r="F12" i="8"/>
  <c r="D4" i="8"/>
  <c r="D52" i="8"/>
  <c r="E16" i="8"/>
  <c r="C12" i="8"/>
  <c r="E3" i="8"/>
  <c r="E44" i="8"/>
  <c r="E28" i="8"/>
  <c r="E55" i="8"/>
  <c r="D44" i="8"/>
  <c r="E39" i="8"/>
  <c r="G36" i="8"/>
  <c r="F31" i="8"/>
  <c r="D28" i="8"/>
  <c r="D51" i="8"/>
  <c r="G8" i="8"/>
  <c r="E56" i="8"/>
  <c r="F54" i="8"/>
  <c r="J51" i="8"/>
  <c r="D38" i="8"/>
  <c r="C30" i="8"/>
  <c r="D27" i="8"/>
  <c r="D16" i="8"/>
  <c r="D8" i="8"/>
  <c r="C56" i="8"/>
  <c r="E54" i="8"/>
  <c r="E51" i="8"/>
  <c r="C38" i="8"/>
  <c r="C16" i="8"/>
  <c r="C8" i="8"/>
  <c r="F3" i="8"/>
  <c r="C48" i="8"/>
  <c r="E46" i="8"/>
  <c r="F40" i="8"/>
  <c r="H32" i="8"/>
  <c r="G24" i="8"/>
  <c r="G14" i="8"/>
  <c r="D3" i="8"/>
  <c r="C40" i="8"/>
  <c r="H59" i="8"/>
  <c r="C46" i="8"/>
  <c r="G38" i="8"/>
  <c r="C32" i="8"/>
  <c r="F30" i="8"/>
  <c r="E24" i="8"/>
  <c r="E22" i="8"/>
  <c r="D19" i="8"/>
  <c r="E14" i="8"/>
  <c r="F32" i="8"/>
  <c r="F24" i="8"/>
  <c r="F27" i="8"/>
  <c r="D24" i="8"/>
  <c r="I8" i="8"/>
  <c r="G59" i="8"/>
  <c r="C51" i="8"/>
  <c r="G40" i="8"/>
  <c r="G32" i="8"/>
  <c r="C24" i="8"/>
  <c r="H8" i="8"/>
  <c r="I51" i="8"/>
  <c r="F43" i="8"/>
  <c r="E40" i="8"/>
  <c r="E32" i="8"/>
  <c r="F8" i="8"/>
  <c r="E59" i="8"/>
  <c r="D59" i="8"/>
  <c r="H51" i="8"/>
  <c r="E43" i="8"/>
  <c r="D35" i="8"/>
  <c r="D11" i="8"/>
  <c r="C59" i="8"/>
  <c r="G51" i="8"/>
  <c r="D43" i="8"/>
  <c r="C34" i="8"/>
  <c r="E10" i="8"/>
  <c r="F57" i="8"/>
  <c r="D41" i="8"/>
  <c r="C25" i="8"/>
  <c r="E57" i="8"/>
  <c r="H49" i="8"/>
  <c r="C41" i="8"/>
  <c r="F17" i="8"/>
  <c r="D57" i="8"/>
  <c r="G49" i="8"/>
  <c r="F33" i="8"/>
  <c r="E17" i="8"/>
  <c r="E9" i="8"/>
  <c r="F49" i="8"/>
  <c r="E33" i="8"/>
  <c r="H25" i="8"/>
  <c r="D17" i="8"/>
  <c r="D9" i="8"/>
  <c r="E49" i="8"/>
  <c r="H41" i="8"/>
  <c r="D33" i="8"/>
  <c r="G25" i="8"/>
  <c r="D49" i="8"/>
  <c r="G41" i="8"/>
  <c r="F25" i="8"/>
  <c r="F50" i="8"/>
  <c r="C26" i="8"/>
  <c r="H18" i="8"/>
  <c r="D10" i="8"/>
  <c r="G58" i="8"/>
  <c r="E50" i="8"/>
  <c r="G42" i="8"/>
  <c r="J26" i="8"/>
  <c r="G18" i="8"/>
  <c r="C10" i="8"/>
  <c r="F58" i="8"/>
  <c r="D50" i="8"/>
  <c r="F42" i="8"/>
  <c r="I26" i="8"/>
  <c r="F18" i="8"/>
  <c r="E42" i="8"/>
  <c r="H26" i="8"/>
  <c r="E18" i="8"/>
  <c r="D58" i="8"/>
  <c r="D42" i="8"/>
  <c r="G26" i="8"/>
  <c r="D18" i="8"/>
  <c r="E34" i="8"/>
  <c r="F26" i="8"/>
  <c r="C18" i="8"/>
  <c r="E58" i="8"/>
  <c r="E2" i="8"/>
  <c r="D2" i="8"/>
  <c r="K26" i="8" l="1"/>
  <c r="L26" i="8" s="1"/>
  <c r="M26" i="8" s="1"/>
  <c r="K55" i="8"/>
  <c r="L55" i="8" s="1"/>
  <c r="M55" i="8" s="1"/>
  <c r="K38" i="8"/>
  <c r="L38" i="8" s="1"/>
  <c r="M38" i="8" s="1"/>
  <c r="K23" i="8"/>
  <c r="L23" i="8" s="1"/>
  <c r="M23" i="8" s="1"/>
  <c r="K6" i="8"/>
  <c r="L6" i="8" s="1"/>
  <c r="M6" i="8" s="1"/>
  <c r="K58" i="8"/>
  <c r="L58" i="8" s="1"/>
  <c r="M58" i="8" s="1"/>
  <c r="K29" i="8"/>
  <c r="L29" i="8" s="1"/>
  <c r="M29" i="8" s="1"/>
  <c r="K20" i="8"/>
  <c r="L20" i="8" s="1"/>
  <c r="M20" i="8" s="1"/>
  <c r="K42" i="8"/>
  <c r="L42" i="8" s="1"/>
  <c r="M42" i="8" s="1"/>
  <c r="K59" i="8"/>
  <c r="L59" i="8" s="1"/>
  <c r="M59" i="8" s="1"/>
  <c r="K34" i="8"/>
  <c r="L34" i="8" s="1"/>
  <c r="M34" i="8" s="1"/>
  <c r="K24" i="8"/>
  <c r="L24" i="8" s="1"/>
  <c r="M24" i="8" s="1"/>
  <c r="K28" i="8"/>
  <c r="L28" i="8" s="1"/>
  <c r="M28" i="8" s="1"/>
  <c r="K33" i="8"/>
  <c r="L33" i="8" s="1"/>
  <c r="M33" i="8" s="1"/>
  <c r="K10" i="8"/>
  <c r="L10" i="8" s="1"/>
  <c r="M10" i="8" s="1"/>
  <c r="K37" i="8"/>
  <c r="L37" i="8" s="1"/>
  <c r="M37" i="8" s="1"/>
  <c r="K25" i="8"/>
  <c r="L25" i="8" s="1"/>
  <c r="M25" i="8" s="1"/>
  <c r="K46" i="8"/>
  <c r="L46" i="8" s="1"/>
  <c r="M46" i="8" s="1"/>
  <c r="K36" i="8"/>
  <c r="L36" i="8" s="1"/>
  <c r="M36" i="8" s="1"/>
  <c r="K18" i="8"/>
  <c r="L18" i="8" s="1"/>
  <c r="M18" i="8" s="1"/>
  <c r="K57" i="8"/>
  <c r="L57" i="8" s="1"/>
  <c r="M57" i="8" s="1"/>
  <c r="K3" i="8"/>
  <c r="L3" i="8" s="1"/>
  <c r="M3" i="8" s="1"/>
  <c r="K21" i="8"/>
  <c r="L21" i="8" s="1"/>
  <c r="M21" i="8" s="1"/>
  <c r="K4" i="8"/>
  <c r="L4" i="8" s="1"/>
  <c r="M4" i="8" s="1"/>
  <c r="K39" i="8"/>
  <c r="L39" i="8" s="1"/>
  <c r="M39" i="8" s="1"/>
  <c r="K27" i="8"/>
  <c r="L27" i="8" s="1"/>
  <c r="M27" i="8" s="1"/>
  <c r="K48" i="8"/>
  <c r="L48" i="8" s="1"/>
  <c r="M48" i="8" s="1"/>
  <c r="K17" i="8"/>
  <c r="L17" i="8" s="1"/>
  <c r="M17" i="8" s="1"/>
  <c r="K22" i="8"/>
  <c r="L22" i="8" s="1"/>
  <c r="M22" i="8" s="1"/>
  <c r="K30" i="8"/>
  <c r="L30" i="8" s="1"/>
  <c r="M30" i="8" s="1"/>
  <c r="K45" i="8"/>
  <c r="L45" i="8" s="1"/>
  <c r="M45" i="8" s="1"/>
  <c r="K49" i="8"/>
  <c r="L49" i="8" s="1"/>
  <c r="M49" i="8" s="1"/>
  <c r="K35" i="8"/>
  <c r="L35" i="8" s="1"/>
  <c r="M35" i="8" s="1"/>
  <c r="K31" i="8"/>
  <c r="L31" i="8" s="1"/>
  <c r="M31" i="8" s="1"/>
  <c r="K16" i="8"/>
  <c r="L16" i="8" s="1"/>
  <c r="M16" i="8" s="1"/>
  <c r="K9" i="8"/>
  <c r="L9" i="8" s="1"/>
  <c r="M9" i="8" s="1"/>
  <c r="K12" i="8"/>
  <c r="L12" i="8" s="1"/>
  <c r="M12" i="8" s="1"/>
  <c r="K52" i="8"/>
  <c r="L52" i="8" s="1"/>
  <c r="M52" i="8" s="1"/>
  <c r="K2" i="8"/>
  <c r="L2" i="8" s="1"/>
  <c r="M2" i="8" s="1"/>
  <c r="K51" i="8"/>
  <c r="L51" i="8" s="1"/>
  <c r="M51" i="8" s="1"/>
  <c r="K43" i="8"/>
  <c r="L43" i="8" s="1"/>
  <c r="M43" i="8" s="1"/>
  <c r="K32" i="8"/>
  <c r="L32" i="8" s="1"/>
  <c r="M32" i="8" s="1"/>
  <c r="K47" i="8"/>
  <c r="L47" i="8" s="1"/>
  <c r="M47" i="8" s="1"/>
  <c r="K40" i="8"/>
  <c r="L40" i="8" s="1"/>
  <c r="M40" i="8" s="1"/>
  <c r="K13" i="8"/>
  <c r="L13" i="8" s="1"/>
  <c r="M13" i="8" s="1"/>
  <c r="K7" i="8"/>
  <c r="L7" i="8" s="1"/>
  <c r="M7" i="8" s="1"/>
  <c r="K56" i="8"/>
  <c r="L56" i="8" s="1"/>
  <c r="M56" i="8" s="1"/>
  <c r="K44" i="8"/>
  <c r="L44" i="8" s="1"/>
  <c r="M44" i="8" s="1"/>
  <c r="K5" i="8"/>
  <c r="L5" i="8" s="1"/>
  <c r="M5" i="8" s="1"/>
  <c r="K53" i="8"/>
  <c r="L53" i="8" s="1"/>
  <c r="M53" i="8" s="1"/>
  <c r="K50" i="8"/>
  <c r="L50" i="8" s="1"/>
  <c r="M50" i="8" s="1"/>
  <c r="K41" i="8"/>
  <c r="L41" i="8" s="1"/>
  <c r="M41" i="8" s="1"/>
  <c r="K11" i="8"/>
  <c r="L11" i="8" s="1"/>
  <c r="M11" i="8" s="1"/>
  <c r="K54" i="8"/>
  <c r="L54" i="8" s="1"/>
  <c r="M54" i="8" s="1"/>
  <c r="K15" i="8"/>
  <c r="L15" i="8" s="1"/>
  <c r="M15" i="8" s="1"/>
  <c r="K14" i="8"/>
  <c r="L14" i="8" s="1"/>
  <c r="M14" i="8" s="1"/>
  <c r="K19" i="8"/>
  <c r="L19" i="8" s="1"/>
  <c r="M19" i="8" s="1"/>
  <c r="K8" i="8"/>
  <c r="L8" i="8" s="1"/>
  <c r="M8" i="8" s="1"/>
  <c r="J2" i="1" l="1"/>
  <c r="G68" i="1" l="1"/>
  <c r="G66" i="1"/>
  <c r="G47" i="1"/>
  <c r="G38" i="1" l="1"/>
  <c r="G61" i="1"/>
  <c r="G85" i="1" l="1"/>
  <c r="G84" i="1"/>
  <c r="G83" i="1"/>
  <c r="G82" i="1"/>
  <c r="G81" i="1"/>
  <c r="G80" i="1"/>
  <c r="G77" i="1"/>
  <c r="G76" i="1"/>
  <c r="G75" i="1"/>
  <c r="G74" i="1"/>
  <c r="G73" i="1"/>
  <c r="G72" i="1"/>
  <c r="G71" i="1"/>
  <c r="G70" i="1"/>
  <c r="G69" i="1"/>
  <c r="G67" i="1"/>
  <c r="G65" i="1"/>
  <c r="G64" i="1"/>
  <c r="G62" i="1"/>
  <c r="G60" i="1"/>
  <c r="G59" i="1"/>
  <c r="G58" i="1"/>
  <c r="G57" i="1"/>
  <c r="G56" i="1"/>
  <c r="G55" i="1"/>
  <c r="G54" i="1"/>
  <c r="G53" i="1"/>
  <c r="G52" i="1"/>
  <c r="G51" i="1"/>
  <c r="G50" i="1"/>
  <c r="G49" i="1"/>
  <c r="G48" i="1"/>
  <c r="G46" i="1"/>
  <c r="G45" i="1"/>
  <c r="G44" i="1"/>
  <c r="G43" i="1"/>
  <c r="G41" i="1"/>
  <c r="G40" i="1"/>
  <c r="G37" i="1"/>
  <c r="G36" i="1"/>
  <c r="G35" i="1"/>
  <c r="G33" i="1"/>
  <c r="G32" i="1"/>
  <c r="G31" i="1"/>
  <c r="G30" i="1"/>
  <c r="G29" i="1"/>
  <c r="G28" i="1"/>
  <c r="G27" i="1"/>
  <c r="G26" i="1"/>
  <c r="G24" i="1"/>
  <c r="H5" i="3" l="1"/>
  <c r="K85" i="1"/>
  <c r="J85" i="1"/>
  <c r="D85" i="1"/>
  <c r="C92" i="1"/>
  <c r="J19" i="1" s="1"/>
  <c r="H17" i="1"/>
  <c r="H2" i="3" s="1"/>
  <c r="D84" i="1"/>
  <c r="D83" i="1"/>
  <c r="D82" i="1"/>
  <c r="D81" i="1"/>
  <c r="D80" i="1"/>
  <c r="D78" i="1"/>
  <c r="D79" i="1" s="1"/>
  <c r="D77" i="1"/>
  <c r="D76" i="1"/>
  <c r="D75" i="1"/>
  <c r="D74" i="1"/>
  <c r="D73" i="1"/>
  <c r="D72" i="1"/>
  <c r="D71" i="1"/>
  <c r="D70" i="1"/>
  <c r="D69" i="1"/>
  <c r="D68" i="1"/>
  <c r="D67" i="1"/>
  <c r="D66" i="1"/>
  <c r="D65" i="1"/>
  <c r="D64" i="1"/>
  <c r="D63" i="1"/>
  <c r="D62" i="1"/>
  <c r="D61" i="1"/>
  <c r="D60" i="1"/>
  <c r="D59" i="1"/>
  <c r="D58" i="1"/>
  <c r="D57" i="1"/>
  <c r="D56" i="1"/>
  <c r="D55" i="1"/>
  <c r="D54" i="1"/>
  <c r="B54" i="1"/>
  <c r="D53" i="1"/>
  <c r="D52" i="1"/>
  <c r="D51" i="1"/>
  <c r="D50" i="1"/>
  <c r="D49" i="1"/>
  <c r="D48" i="1"/>
  <c r="D47" i="1"/>
  <c r="D46" i="1"/>
  <c r="B46" i="1"/>
  <c r="D45" i="1"/>
  <c r="D44" i="1"/>
  <c r="D43" i="1"/>
  <c r="D41" i="1"/>
  <c r="D42" i="1" s="1"/>
  <c r="D40" i="1"/>
  <c r="D38" i="1"/>
  <c r="D39" i="1" s="1"/>
  <c r="D37" i="1"/>
  <c r="D36" i="1"/>
  <c r="B36" i="1"/>
  <c r="D35" i="1"/>
  <c r="D33" i="1"/>
  <c r="D32" i="1"/>
  <c r="D31" i="1"/>
  <c r="D30" i="1"/>
  <c r="D29" i="1"/>
  <c r="D28" i="1"/>
  <c r="D27" i="1"/>
  <c r="D25" i="1"/>
  <c r="D24" i="1"/>
  <c r="D2" i="5"/>
  <c r="E2" i="5" s="1"/>
  <c r="F2" i="5" s="1"/>
  <c r="G2" i="5" s="1"/>
  <c r="H2" i="5" s="1"/>
  <c r="I2" i="5" s="1"/>
  <c r="J2" i="5" s="1"/>
  <c r="K2" i="5" s="1"/>
  <c r="L2" i="5" s="1"/>
  <c r="M2" i="5" s="1"/>
  <c r="N2" i="5" s="1"/>
  <c r="O2" i="5" s="1"/>
  <c r="P2" i="5" s="1"/>
  <c r="Q2" i="5" s="1"/>
  <c r="R2" i="5" s="1"/>
  <c r="S2" i="5" s="1"/>
  <c r="T2" i="5" s="1"/>
  <c r="U2" i="5" s="1"/>
  <c r="V2" i="5" s="1"/>
  <c r="W2" i="5" s="1"/>
  <c r="X2" i="5" s="1"/>
  <c r="Y2" i="5" s="1"/>
  <c r="Z2" i="5" s="1"/>
  <c r="AA2" i="5" s="1"/>
  <c r="AB2" i="5" s="1"/>
  <c r="AC2" i="5" s="1"/>
  <c r="AD2" i="5" s="1"/>
  <c r="AE2" i="5" s="1"/>
  <c r="AF2" i="5" s="1"/>
  <c r="AG2" i="5" s="1"/>
  <c r="AH2" i="5" s="1"/>
  <c r="AI2" i="5" s="1"/>
  <c r="AJ2" i="5" s="1"/>
  <c r="AK2" i="5" s="1"/>
  <c r="AL2" i="5" s="1"/>
  <c r="AM2" i="5" s="1"/>
  <c r="AN2" i="5" s="1"/>
  <c r="AO2" i="5" s="1"/>
  <c r="AP2" i="5" s="1"/>
  <c r="AQ2" i="5" s="1"/>
  <c r="AR2" i="5" s="1"/>
  <c r="AS2" i="5" s="1"/>
  <c r="AT2" i="5" s="1"/>
  <c r="AU2" i="5" s="1"/>
  <c r="AV2" i="5" s="1"/>
  <c r="AW2" i="5" s="1"/>
  <c r="AX2" i="5" s="1"/>
  <c r="AY2" i="5" s="1"/>
  <c r="AZ2" i="5" s="1"/>
  <c r="BA2" i="5" s="1"/>
  <c r="B40" i="1"/>
  <c r="B57" i="1"/>
  <c r="B72" i="1"/>
  <c r="B27" i="1"/>
  <c r="B39" i="1"/>
  <c r="B56" i="1"/>
  <c r="B71" i="1"/>
  <c r="B26" i="1"/>
  <c r="B43" i="1"/>
  <c r="B59" i="1"/>
  <c r="B66" i="1"/>
  <c r="B74" i="1"/>
  <c r="B78" i="1"/>
  <c r="B62" i="1"/>
  <c r="B47" i="1"/>
  <c r="B75" i="1"/>
  <c r="B44" i="1"/>
  <c r="B30" i="1"/>
  <c r="B76" i="1"/>
  <c r="B60" i="1"/>
  <c r="B45" i="1"/>
  <c r="B24" i="1"/>
  <c r="B32" i="1"/>
  <c r="B41" i="1"/>
  <c r="B42" i="1"/>
  <c r="B61" i="1"/>
  <c r="B65" i="1"/>
  <c r="B69" i="1"/>
  <c r="B79" i="1"/>
  <c r="B51" i="1"/>
  <c r="B33" i="1"/>
  <c r="B63" i="1"/>
  <c r="B81" i="1"/>
  <c r="B49" i="1"/>
  <c r="B29" i="1"/>
  <c r="B50" i="1"/>
  <c r="B58" i="1"/>
  <c r="B82" i="1"/>
  <c r="B80" i="1"/>
  <c r="B48" i="1"/>
  <c r="B34" i="1"/>
  <c r="B64" i="1"/>
  <c r="B31" i="1"/>
  <c r="B70" i="1"/>
  <c r="B55" i="1"/>
  <c r="B37" i="1"/>
  <c r="B84" i="1"/>
  <c r="B67" i="1"/>
  <c r="B52" i="1"/>
  <c r="B38" i="1"/>
  <c r="B28" i="1"/>
  <c r="B68" i="1"/>
  <c r="B53" i="1"/>
  <c r="B35" i="1"/>
  <c r="B25" i="1"/>
  <c r="B73" i="1"/>
  <c r="B77" i="1"/>
  <c r="B83" i="1"/>
  <c r="H4" i="3" l="1"/>
  <c r="C86" i="1"/>
  <c r="D92" i="1"/>
  <c r="D86" i="1" s="1"/>
  <c r="O3" i="5" l="1"/>
  <c r="AJ3" i="5"/>
  <c r="AZ3" i="5"/>
  <c r="I3" i="5"/>
  <c r="AA3" i="5"/>
  <c r="X3" i="5"/>
  <c r="P3" i="5"/>
  <c r="AP3" i="5"/>
  <c r="S3" i="5"/>
  <c r="AE3" i="5"/>
  <c r="E3" i="5"/>
  <c r="AK3" i="5"/>
  <c r="AS3" i="5"/>
  <c r="Q3" i="5"/>
  <c r="AV3" i="5"/>
  <c r="AD3" i="5"/>
  <c r="AG3" i="5"/>
  <c r="AF3" i="5"/>
  <c r="AC3" i="5"/>
  <c r="M3" i="5"/>
  <c r="AM3" i="5"/>
  <c r="AX3" i="5"/>
  <c r="H3" i="5"/>
  <c r="AN3" i="5"/>
  <c r="AO3" i="5"/>
  <c r="AW3" i="5"/>
  <c r="AU3" i="5"/>
  <c r="C3" i="5"/>
  <c r="K88" i="1"/>
  <c r="F3" i="5"/>
  <c r="AY3" i="5"/>
  <c r="K3" i="5"/>
  <c r="AQ3" i="5"/>
  <c r="G3" i="5"/>
  <c r="N3" i="5"/>
  <c r="U3" i="5"/>
  <c r="AH3" i="5"/>
  <c r="Z3" i="5"/>
  <c r="AT3" i="5"/>
  <c r="W3" i="5"/>
  <c r="AR3" i="5"/>
  <c r="V3" i="5"/>
  <c r="AB3" i="5"/>
  <c r="T3" i="5"/>
  <c r="BA3" i="5"/>
  <c r="AL3" i="5"/>
  <c r="J3" i="5"/>
  <c r="Y3" i="5"/>
  <c r="AI3" i="5"/>
  <c r="R3" i="5"/>
  <c r="D3" i="5"/>
  <c r="L3" i="5"/>
  <c r="F92" i="1" l="1"/>
  <c r="J20" i="1" s="1"/>
  <c r="J21" i="1" s="1"/>
  <c r="G25" i="1"/>
  <c r="G92" i="1" s="1"/>
  <c r="G86" i="1" s="1"/>
  <c r="E82" i="1" l="1"/>
  <c r="H82" i="1" s="1"/>
  <c r="I82" i="1" s="1"/>
  <c r="E84" i="1"/>
  <c r="H84" i="1" s="1"/>
  <c r="I84" i="1" s="1"/>
  <c r="E80" i="1"/>
  <c r="H80" i="1" s="1"/>
  <c r="I80" i="1" s="1"/>
  <c r="E81" i="1"/>
  <c r="H81" i="1" s="1"/>
  <c r="I81" i="1" s="1"/>
  <c r="E76" i="1"/>
  <c r="H76" i="1" s="1"/>
  <c r="I76" i="1" s="1"/>
  <c r="E77" i="1"/>
  <c r="H77" i="1" s="1"/>
  <c r="I77" i="1" s="1"/>
  <c r="E73" i="1"/>
  <c r="H73" i="1" s="1"/>
  <c r="I73" i="1" s="1"/>
  <c r="E75" i="1"/>
  <c r="H75" i="1" s="1"/>
  <c r="I75" i="1" s="1"/>
  <c r="E71" i="1"/>
  <c r="H71" i="1" s="1"/>
  <c r="I71" i="1" s="1"/>
  <c r="E72" i="1"/>
  <c r="H72" i="1" s="1"/>
  <c r="I72" i="1" s="1"/>
  <c r="E67" i="1"/>
  <c r="H67" i="1" s="1"/>
  <c r="I67" i="1" s="1"/>
  <c r="E64" i="1"/>
  <c r="H64" i="1" s="1"/>
  <c r="I64" i="1" s="1"/>
  <c r="E65" i="1"/>
  <c r="H65" i="1" s="1"/>
  <c r="I65" i="1" s="1"/>
  <c r="E60" i="1"/>
  <c r="H60" i="1" s="1"/>
  <c r="I60" i="1" s="1"/>
  <c r="E62" i="1"/>
  <c r="H62" i="1" s="1"/>
  <c r="I62" i="1" s="1"/>
  <c r="E56" i="1"/>
  <c r="H56" i="1" s="1"/>
  <c r="I56" i="1" s="1"/>
  <c r="E58" i="1"/>
  <c r="H58" i="1" s="1"/>
  <c r="I58" i="1" s="1"/>
  <c r="E54" i="1"/>
  <c r="H54" i="1" s="1"/>
  <c r="I54" i="1" s="1"/>
  <c r="E55" i="1"/>
  <c r="H55" i="1" s="1"/>
  <c r="I55" i="1" s="1"/>
  <c r="E51" i="1"/>
  <c r="H51" i="1" s="1"/>
  <c r="I51" i="1" s="1"/>
  <c r="E52" i="1"/>
  <c r="H52" i="1" s="1"/>
  <c r="I52" i="1" s="1"/>
  <c r="E49" i="1"/>
  <c r="H49" i="1" s="1"/>
  <c r="I49" i="1" s="1"/>
  <c r="E50" i="1"/>
  <c r="H50" i="1" s="1"/>
  <c r="I50" i="1" s="1"/>
  <c r="E40" i="1"/>
  <c r="H40" i="1" s="1"/>
  <c r="I40" i="1" s="1"/>
  <c r="E43" i="1"/>
  <c r="H43" i="1" s="1"/>
  <c r="I43" i="1" s="1"/>
  <c r="E36" i="1"/>
  <c r="H36" i="1" s="1"/>
  <c r="I36" i="1" s="1"/>
  <c r="E37" i="1"/>
  <c r="H37" i="1" s="1"/>
  <c r="I37" i="1" s="1"/>
  <c r="E35" i="1"/>
  <c r="H35" i="1" s="1"/>
  <c r="I35" i="1" s="1"/>
  <c r="E32" i="1"/>
  <c r="H32" i="1" s="1"/>
  <c r="I32" i="1" s="1"/>
  <c r="E33" i="1"/>
  <c r="H33" i="1" s="1"/>
  <c r="I33" i="1" s="1"/>
  <c r="E30" i="1"/>
  <c r="H30" i="1" s="1"/>
  <c r="I30" i="1" s="1"/>
  <c r="E31" i="1"/>
  <c r="H31" i="1" s="1"/>
  <c r="I31" i="1" s="1"/>
  <c r="E29" i="1"/>
  <c r="H29" i="1" s="1"/>
  <c r="I29" i="1" s="1"/>
  <c r="E26" i="1"/>
  <c r="H26" i="1" s="1"/>
  <c r="I26" i="1" s="1"/>
  <c r="E27" i="1"/>
  <c r="H27" i="1" s="1"/>
  <c r="I27" i="1" s="1"/>
  <c r="E25" i="1"/>
  <c r="H25" i="1" s="1"/>
  <c r="I25" i="1" s="1"/>
  <c r="E34" i="1"/>
  <c r="H34" i="1" s="1"/>
  <c r="I34" i="1" s="1"/>
  <c r="E83" i="1"/>
  <c r="H83" i="1" s="1"/>
  <c r="I83" i="1" s="1"/>
  <c r="E85" i="1"/>
  <c r="H85" i="1" s="1"/>
  <c r="I85" i="1" s="1"/>
  <c r="E70" i="1"/>
  <c r="H70" i="1" s="1"/>
  <c r="I70" i="1" s="1"/>
  <c r="E74" i="1"/>
  <c r="H74" i="1" s="1"/>
  <c r="I74" i="1" s="1"/>
  <c r="E66" i="1"/>
  <c r="H66" i="1" s="1"/>
  <c r="I66" i="1" s="1"/>
  <c r="E68" i="1"/>
  <c r="H68" i="1" s="1"/>
  <c r="I68" i="1" s="1"/>
  <c r="E59" i="1"/>
  <c r="H59" i="1" s="1"/>
  <c r="I59" i="1" s="1"/>
  <c r="E63" i="1"/>
  <c r="H63" i="1" s="1"/>
  <c r="I63" i="1" s="1"/>
  <c r="E48" i="1"/>
  <c r="H48" i="1" s="1"/>
  <c r="I48" i="1" s="1"/>
  <c r="E57" i="1"/>
  <c r="H57" i="1" s="1"/>
  <c r="I57" i="1" s="1"/>
  <c r="E46" i="1"/>
  <c r="H46" i="1" s="1"/>
  <c r="I46" i="1" s="1"/>
  <c r="E47" i="1"/>
  <c r="H47" i="1" s="1"/>
  <c r="I47" i="1" s="1"/>
  <c r="E44" i="1"/>
  <c r="H44" i="1" s="1"/>
  <c r="I44" i="1" s="1"/>
  <c r="E45" i="1"/>
  <c r="H45" i="1" s="1"/>
  <c r="I45" i="1" s="1"/>
  <c r="E24" i="1"/>
  <c r="H24" i="1" s="1"/>
  <c r="I24" i="1" s="1"/>
  <c r="E28" i="1"/>
  <c r="H28" i="1" s="1"/>
  <c r="I28" i="1" s="1"/>
  <c r="E78" i="1"/>
  <c r="H78" i="1" s="1"/>
  <c r="I78" i="1" s="1"/>
  <c r="E79" i="1"/>
  <c r="H79" i="1" s="1"/>
  <c r="I79" i="1" s="1"/>
  <c r="E42" i="1"/>
  <c r="H42" i="1" s="1"/>
  <c r="I42" i="1" s="1"/>
  <c r="E41" i="1"/>
  <c r="H41" i="1" s="1"/>
  <c r="I41" i="1" s="1"/>
  <c r="E38" i="1"/>
  <c r="H38" i="1" s="1"/>
  <c r="I38" i="1" s="1"/>
  <c r="E39" i="1"/>
  <c r="H39" i="1" s="1"/>
  <c r="I39" i="1" s="1"/>
  <c r="F86" i="1"/>
  <c r="E69" i="1"/>
  <c r="H69" i="1" s="1"/>
  <c r="I69" i="1" s="1"/>
  <c r="E53" i="1"/>
  <c r="E61" i="1"/>
  <c r="H61" i="1" s="1"/>
  <c r="I61" i="1" s="1"/>
  <c r="C65" i="5" l="1"/>
  <c r="Z65" i="5"/>
  <c r="P65" i="5"/>
  <c r="O65" i="5"/>
  <c r="T65" i="5"/>
  <c r="M65" i="5"/>
  <c r="R65" i="5"/>
  <c r="F65" i="5"/>
  <c r="AB65" i="5"/>
  <c r="S65" i="5"/>
  <c r="H65" i="5"/>
  <c r="N65" i="5"/>
  <c r="U65" i="5"/>
  <c r="AA65" i="5"/>
  <c r="L65" i="5"/>
  <c r="G65" i="5"/>
  <c r="E65" i="5"/>
  <c r="D65" i="5"/>
  <c r="K65" i="5"/>
  <c r="V65" i="5"/>
  <c r="Y65" i="5"/>
  <c r="R63" i="5"/>
  <c r="Z63" i="5"/>
  <c r="D63" i="5"/>
  <c r="U63" i="5"/>
  <c r="K63" i="5"/>
  <c r="V63" i="5"/>
  <c r="X63" i="5"/>
  <c r="I63" i="5"/>
  <c r="W63" i="5"/>
  <c r="F63" i="5"/>
  <c r="P63" i="5"/>
  <c r="T63" i="5"/>
  <c r="N63" i="5"/>
  <c r="E63" i="5"/>
  <c r="G63" i="5"/>
  <c r="Y63" i="5"/>
  <c r="C63" i="5"/>
  <c r="AB63" i="5"/>
  <c r="Q63" i="5"/>
  <c r="O63" i="5"/>
  <c r="L63" i="5"/>
  <c r="AD63" i="5"/>
  <c r="AC63" i="5"/>
  <c r="AA63" i="5"/>
  <c r="S63" i="5"/>
  <c r="X65" i="5"/>
  <c r="I65" i="5"/>
  <c r="W65" i="5"/>
  <c r="Q65" i="5"/>
  <c r="AD65" i="5"/>
  <c r="AB68" i="5"/>
  <c r="AD68" i="5"/>
  <c r="AA68" i="5"/>
  <c r="AC68" i="5"/>
  <c r="AC65" i="5"/>
  <c r="J65" i="5"/>
  <c r="S67" i="5"/>
  <c r="D67" i="5"/>
  <c r="AB67" i="5"/>
  <c r="R67" i="5"/>
  <c r="V67" i="5"/>
  <c r="N67" i="5"/>
  <c r="K67" i="5"/>
  <c r="AC67" i="5"/>
  <c r="L67" i="5"/>
  <c r="Y67" i="5"/>
  <c r="AA67" i="5"/>
  <c r="F67" i="5"/>
  <c r="G67" i="5"/>
  <c r="M67" i="5"/>
  <c r="O67" i="5"/>
  <c r="X67" i="5"/>
  <c r="H67" i="5"/>
  <c r="Q67" i="5"/>
  <c r="AD67" i="5"/>
  <c r="Z67" i="5"/>
  <c r="U67" i="5"/>
  <c r="I67" i="5"/>
  <c r="J67" i="5"/>
  <c r="C67" i="5"/>
  <c r="P67" i="5"/>
  <c r="T67" i="5"/>
  <c r="E67" i="5"/>
  <c r="W67" i="5"/>
  <c r="AA59" i="5"/>
  <c r="AC59" i="5"/>
  <c r="M59" i="5"/>
  <c r="K59" i="5"/>
  <c r="R59" i="5"/>
  <c r="V59" i="5"/>
  <c r="Z59" i="5"/>
  <c r="C59" i="5"/>
  <c r="X59" i="5"/>
  <c r="E59" i="5"/>
  <c r="F59" i="5"/>
  <c r="N59" i="5"/>
  <c r="L59" i="5"/>
  <c r="W59" i="5"/>
  <c r="AB59" i="5"/>
  <c r="G59" i="5"/>
  <c r="D59" i="5"/>
  <c r="H59" i="5"/>
  <c r="M63" i="5"/>
  <c r="J63" i="5"/>
  <c r="H63" i="5"/>
  <c r="P56" i="5"/>
  <c r="P59" i="5"/>
  <c r="AD59" i="5"/>
  <c r="X64" i="5"/>
  <c r="Q64" i="5"/>
  <c r="P64" i="5"/>
  <c r="AD64" i="5"/>
  <c r="AA64" i="5"/>
  <c r="U64" i="5"/>
  <c r="K64" i="5"/>
  <c r="L64" i="5"/>
  <c r="M64" i="5"/>
  <c r="W64" i="5"/>
  <c r="I64" i="5"/>
  <c r="H64" i="5"/>
  <c r="J64" i="5"/>
  <c r="AC64" i="5"/>
  <c r="C64" i="5"/>
  <c r="R64" i="5"/>
  <c r="S64" i="5"/>
  <c r="T64" i="5"/>
  <c r="Y64" i="5"/>
  <c r="AB64" i="5"/>
  <c r="F64" i="5"/>
  <c r="O64" i="5"/>
  <c r="V64" i="5"/>
  <c r="N64" i="5"/>
  <c r="E64" i="5"/>
  <c r="D64" i="5"/>
  <c r="Z64" i="5"/>
  <c r="G64" i="5"/>
  <c r="H56" i="5"/>
  <c r="U59" i="5"/>
  <c r="Y59" i="5"/>
  <c r="O59" i="5"/>
  <c r="Q59" i="5"/>
  <c r="L56" i="5"/>
  <c r="D56" i="5"/>
  <c r="G56" i="5"/>
  <c r="S56" i="5"/>
  <c r="J59" i="5"/>
  <c r="T56" i="5"/>
  <c r="X56" i="5"/>
  <c r="R56" i="5"/>
  <c r="Y56" i="5"/>
  <c r="Z56" i="5"/>
  <c r="K56" i="5"/>
  <c r="AC56" i="5"/>
  <c r="C56" i="5"/>
  <c r="M56" i="5"/>
  <c r="O56" i="5"/>
  <c r="AD56" i="5"/>
  <c r="AB56" i="5"/>
  <c r="U56" i="5"/>
  <c r="F56" i="5"/>
  <c r="N56" i="5"/>
  <c r="AA56" i="5"/>
  <c r="S59" i="5"/>
  <c r="T59" i="5"/>
  <c r="I59" i="5"/>
  <c r="J56" i="5"/>
  <c r="W56" i="5"/>
  <c r="E56" i="5"/>
  <c r="I56" i="5"/>
  <c r="V56" i="5"/>
  <c r="S60" i="5"/>
  <c r="Y60" i="5"/>
  <c r="AB60" i="5"/>
  <c r="R60" i="5"/>
  <c r="N60" i="5"/>
  <c r="U60" i="5"/>
  <c r="K60" i="5"/>
  <c r="L60" i="5"/>
  <c r="J60" i="5"/>
  <c r="G60" i="5"/>
  <c r="X60" i="5"/>
  <c r="AC60" i="5"/>
  <c r="M60" i="5"/>
  <c r="I60" i="5"/>
  <c r="H60" i="5"/>
  <c r="T60" i="5"/>
  <c r="AD60" i="5"/>
  <c r="D60" i="5"/>
  <c r="O60" i="5"/>
  <c r="V60" i="5"/>
  <c r="E60" i="5"/>
  <c r="Z60" i="5"/>
  <c r="W60" i="5"/>
  <c r="Q60" i="5"/>
  <c r="F60" i="5"/>
  <c r="C60" i="5"/>
  <c r="AA60" i="5"/>
  <c r="P60" i="5"/>
  <c r="Q56" i="5"/>
  <c r="Q54" i="5"/>
  <c r="M58" i="5"/>
  <c r="S58" i="5"/>
  <c r="AB58" i="5"/>
  <c r="F58" i="5"/>
  <c r="Z58" i="5"/>
  <c r="G58" i="5"/>
  <c r="U58" i="5"/>
  <c r="L58" i="5"/>
  <c r="AD58" i="5"/>
  <c r="O58" i="5"/>
  <c r="N58" i="5"/>
  <c r="W58" i="5"/>
  <c r="D58" i="5"/>
  <c r="I58" i="5"/>
  <c r="X58" i="5"/>
  <c r="H58" i="5"/>
  <c r="C58" i="5"/>
  <c r="Y58" i="5"/>
  <c r="AC58" i="5"/>
  <c r="K58" i="5"/>
  <c r="P58" i="5"/>
  <c r="T58" i="5"/>
  <c r="R58" i="5"/>
  <c r="V58" i="5"/>
  <c r="Q58" i="5"/>
  <c r="J58" i="5"/>
  <c r="AA58" i="5"/>
  <c r="E58" i="5"/>
  <c r="AB47" i="5"/>
  <c r="U54" i="5"/>
  <c r="L50" i="5"/>
  <c r="X54" i="5"/>
  <c r="J54" i="5"/>
  <c r="AD50" i="5"/>
  <c r="X50" i="5"/>
  <c r="E50" i="5"/>
  <c r="AA50" i="5"/>
  <c r="Q50" i="5"/>
  <c r="U50" i="5"/>
  <c r="V50" i="5"/>
  <c r="T50" i="5"/>
  <c r="AB54" i="5"/>
  <c r="AD54" i="5"/>
  <c r="Z50" i="5"/>
  <c r="M50" i="5"/>
  <c r="Y50" i="5"/>
  <c r="I50" i="5"/>
  <c r="S50" i="5"/>
  <c r="W50" i="5"/>
  <c r="K50" i="5"/>
  <c r="N50" i="5"/>
  <c r="D50" i="5"/>
  <c r="C50" i="5"/>
  <c r="R54" i="5"/>
  <c r="V54" i="5"/>
  <c r="O50" i="5"/>
  <c r="P50" i="5"/>
  <c r="AB50" i="5"/>
  <c r="J50" i="5"/>
  <c r="AC50" i="5"/>
  <c r="P54" i="5"/>
  <c r="AC54" i="5"/>
  <c r="E54" i="5"/>
  <c r="Y54" i="5"/>
  <c r="D54" i="5"/>
  <c r="F54" i="5"/>
  <c r="H54" i="5"/>
  <c r="N54" i="5"/>
  <c r="AA54" i="5"/>
  <c r="G54" i="5"/>
  <c r="T54" i="5"/>
  <c r="S54" i="5"/>
  <c r="Z54" i="5"/>
  <c r="L54" i="5"/>
  <c r="I54" i="5"/>
  <c r="R50" i="5"/>
  <c r="M54" i="5"/>
  <c r="K54" i="5"/>
  <c r="W54" i="5"/>
  <c r="O54" i="5"/>
  <c r="C54" i="5"/>
  <c r="I55" i="5"/>
  <c r="X55" i="5"/>
  <c r="T55" i="5"/>
  <c r="AA55" i="5"/>
  <c r="R55" i="5"/>
  <c r="O55" i="5"/>
  <c r="E55" i="5"/>
  <c r="L55" i="5"/>
  <c r="Q55" i="5"/>
  <c r="C55" i="5"/>
  <c r="AD55" i="5"/>
  <c r="Z55" i="5"/>
  <c r="S55" i="5"/>
  <c r="Y55" i="5"/>
  <c r="AB55" i="5"/>
  <c r="F55" i="5"/>
  <c r="U55" i="5"/>
  <c r="H55" i="5"/>
  <c r="AC55" i="5"/>
  <c r="M55" i="5"/>
  <c r="P55" i="5"/>
  <c r="J55" i="5"/>
  <c r="N55" i="5"/>
  <c r="K55" i="5"/>
  <c r="D55" i="5"/>
  <c r="V55" i="5"/>
  <c r="G55" i="5"/>
  <c r="W55" i="5"/>
  <c r="P47" i="5"/>
  <c r="G50" i="5"/>
  <c r="F50" i="5"/>
  <c r="H50" i="5"/>
  <c r="G47" i="5"/>
  <c r="U47" i="5"/>
  <c r="H47" i="5"/>
  <c r="I47" i="5"/>
  <c r="J47" i="5"/>
  <c r="Z47" i="5"/>
  <c r="AD47" i="5"/>
  <c r="V47" i="5"/>
  <c r="D47" i="5"/>
  <c r="AC47" i="5"/>
  <c r="W47" i="5"/>
  <c r="T47" i="5"/>
  <c r="F47" i="5"/>
  <c r="AA47" i="5"/>
  <c r="Q47" i="5"/>
  <c r="C47" i="5"/>
  <c r="N47" i="5"/>
  <c r="X47" i="5"/>
  <c r="AA43" i="5"/>
  <c r="T43" i="5"/>
  <c r="K47" i="5"/>
  <c r="O47" i="5"/>
  <c r="R47" i="5"/>
  <c r="Y47" i="5"/>
  <c r="V43" i="5"/>
  <c r="H43" i="5"/>
  <c r="K43" i="5"/>
  <c r="J43" i="5"/>
  <c r="AB43" i="5"/>
  <c r="E43" i="5"/>
  <c r="O43" i="5"/>
  <c r="P43" i="5"/>
  <c r="M43" i="5"/>
  <c r="U43" i="5"/>
  <c r="C43" i="5"/>
  <c r="L47" i="5"/>
  <c r="E47" i="5"/>
  <c r="M47" i="5"/>
  <c r="AD43" i="5"/>
  <c r="R43" i="5"/>
  <c r="Y43" i="5"/>
  <c r="X43" i="5"/>
  <c r="F43" i="5"/>
  <c r="S43" i="5"/>
  <c r="S47" i="5"/>
  <c r="W43" i="5"/>
  <c r="G43" i="5"/>
  <c r="M48" i="5"/>
  <c r="Q48" i="5"/>
  <c r="P48" i="5"/>
  <c r="T48" i="5"/>
  <c r="D48" i="5"/>
  <c r="AB48" i="5"/>
  <c r="F48" i="5"/>
  <c r="V48" i="5"/>
  <c r="Z48" i="5"/>
  <c r="N48" i="5"/>
  <c r="W48" i="5"/>
  <c r="L48" i="5"/>
  <c r="H48" i="5"/>
  <c r="G48" i="5"/>
  <c r="U48" i="5"/>
  <c r="K48" i="5"/>
  <c r="AC48" i="5"/>
  <c r="O48" i="5"/>
  <c r="E48" i="5"/>
  <c r="C48" i="5"/>
  <c r="I48" i="5"/>
  <c r="X48" i="5"/>
  <c r="S48" i="5"/>
  <c r="AD48" i="5"/>
  <c r="J48" i="5"/>
  <c r="AA48" i="5"/>
  <c r="R48" i="5"/>
  <c r="Y48" i="5"/>
  <c r="N43" i="5"/>
  <c r="Z43" i="5"/>
  <c r="I43" i="5"/>
  <c r="AC43" i="5"/>
  <c r="D43" i="5"/>
  <c r="Q43" i="5"/>
  <c r="L43" i="5"/>
  <c r="T45" i="5"/>
  <c r="AA45" i="5"/>
  <c r="F45" i="5"/>
  <c r="O45" i="5"/>
  <c r="V45" i="5"/>
  <c r="G45" i="5"/>
  <c r="X45" i="5"/>
  <c r="H45" i="5"/>
  <c r="AD45" i="5"/>
  <c r="Y45" i="5"/>
  <c r="D45" i="5"/>
  <c r="S45" i="5"/>
  <c r="C45" i="5"/>
  <c r="AB45" i="5"/>
  <c r="R45" i="5"/>
  <c r="AC45" i="5"/>
  <c r="M45" i="5"/>
  <c r="I45" i="5"/>
  <c r="Q45" i="5"/>
  <c r="P45" i="5"/>
  <c r="J45" i="5"/>
  <c r="Z45" i="5"/>
  <c r="U45" i="5"/>
  <c r="E45" i="5"/>
  <c r="W45" i="5"/>
  <c r="K45" i="5"/>
  <c r="L45" i="5"/>
  <c r="N45" i="5"/>
  <c r="X39" i="5"/>
  <c r="V39" i="5"/>
  <c r="Q39" i="5"/>
  <c r="AC39" i="5"/>
  <c r="AD39" i="5"/>
  <c r="M39" i="5"/>
  <c r="Y39" i="5"/>
  <c r="AB39" i="5"/>
  <c r="S39" i="5"/>
  <c r="R39" i="5"/>
  <c r="P39" i="5"/>
  <c r="O39" i="5"/>
  <c r="D39" i="5"/>
  <c r="Z39" i="5"/>
  <c r="AA39" i="5"/>
  <c r="G39" i="5"/>
  <c r="K39" i="5"/>
  <c r="H37" i="5"/>
  <c r="J37" i="5"/>
  <c r="P37" i="5"/>
  <c r="Y37" i="5"/>
  <c r="W37" i="5"/>
  <c r="W39" i="5"/>
  <c r="T39" i="5"/>
  <c r="F39" i="5"/>
  <c r="C39" i="5"/>
  <c r="L39" i="5"/>
  <c r="E39" i="5"/>
  <c r="E37" i="5"/>
  <c r="AC37" i="5"/>
  <c r="Z37" i="5"/>
  <c r="F37" i="5"/>
  <c r="T37" i="5"/>
  <c r="U39" i="5"/>
  <c r="J39" i="5"/>
  <c r="H39" i="5"/>
  <c r="N39" i="5"/>
  <c r="I39" i="5"/>
  <c r="N37" i="5"/>
  <c r="AA37" i="5"/>
  <c r="I37" i="5"/>
  <c r="G34" i="5"/>
  <c r="Q37" i="5"/>
  <c r="S37" i="5"/>
  <c r="C37" i="5"/>
  <c r="X37" i="5"/>
  <c r="V37" i="5"/>
  <c r="L37" i="5"/>
  <c r="G37" i="5"/>
  <c r="AD37" i="5"/>
  <c r="O37" i="5"/>
  <c r="M37" i="5"/>
  <c r="M41" i="5"/>
  <c r="J41" i="5"/>
  <c r="Z41" i="5"/>
  <c r="G41" i="5"/>
  <c r="N41" i="5"/>
  <c r="K41" i="5"/>
  <c r="Y41" i="5"/>
  <c r="E41" i="5"/>
  <c r="H41" i="5"/>
  <c r="C41" i="5"/>
  <c r="AD41" i="5"/>
  <c r="AA41" i="5"/>
  <c r="F41" i="5"/>
  <c r="W41" i="5"/>
  <c r="O41" i="5"/>
  <c r="U41" i="5"/>
  <c r="L41" i="5"/>
  <c r="I41" i="5"/>
  <c r="X41" i="5"/>
  <c r="S41" i="5"/>
  <c r="Q41" i="5"/>
  <c r="P41" i="5"/>
  <c r="T41" i="5"/>
  <c r="AB41" i="5"/>
  <c r="AC41" i="5"/>
  <c r="D41" i="5"/>
  <c r="R41" i="5"/>
  <c r="V41" i="5"/>
  <c r="D37" i="5"/>
  <c r="U37" i="5"/>
  <c r="R37" i="5"/>
  <c r="AB37" i="5"/>
  <c r="K37" i="5"/>
  <c r="J34" i="5"/>
  <c r="N19" i="5"/>
  <c r="W32" i="5"/>
  <c r="R34" i="5"/>
  <c r="AD34" i="5"/>
  <c r="I34" i="5"/>
  <c r="AC34" i="5"/>
  <c r="D34" i="5"/>
  <c r="M34" i="5"/>
  <c r="U34" i="5"/>
  <c r="Z34" i="5"/>
  <c r="AA34" i="5"/>
  <c r="T34" i="5"/>
  <c r="S34" i="5"/>
  <c r="X34" i="5"/>
  <c r="P34" i="5"/>
  <c r="L34" i="5"/>
  <c r="E34" i="5"/>
  <c r="T19" i="5"/>
  <c r="V34" i="5"/>
  <c r="Q34" i="5"/>
  <c r="F34" i="5"/>
  <c r="H34" i="5"/>
  <c r="W34" i="5"/>
  <c r="X38" i="5"/>
  <c r="Q38" i="5"/>
  <c r="C38" i="5"/>
  <c r="AC38" i="5"/>
  <c r="I38" i="5"/>
  <c r="H38" i="5"/>
  <c r="T38" i="5"/>
  <c r="J38" i="5"/>
  <c r="AB38" i="5"/>
  <c r="N38" i="5"/>
  <c r="W38" i="5"/>
  <c r="P38" i="5"/>
  <c r="G38" i="5"/>
  <c r="K38" i="5"/>
  <c r="M38" i="5"/>
  <c r="S38" i="5"/>
  <c r="AD38" i="5"/>
  <c r="D38" i="5"/>
  <c r="R38" i="5"/>
  <c r="F38" i="5"/>
  <c r="O38" i="5"/>
  <c r="Z38" i="5"/>
  <c r="U38" i="5"/>
  <c r="E38" i="5"/>
  <c r="L38" i="5"/>
  <c r="Y38" i="5"/>
  <c r="AA38" i="5"/>
  <c r="V38" i="5"/>
  <c r="O34" i="5"/>
  <c r="AB34" i="5"/>
  <c r="O19" i="5"/>
  <c r="K19" i="5"/>
  <c r="Y34" i="5"/>
  <c r="C34" i="5"/>
  <c r="N34" i="5"/>
  <c r="K34" i="5"/>
  <c r="D32" i="5"/>
  <c r="C32" i="5"/>
  <c r="R32" i="5"/>
  <c r="AA32" i="5"/>
  <c r="L32" i="5"/>
  <c r="N32" i="5"/>
  <c r="Y32" i="5"/>
  <c r="Q32" i="5"/>
  <c r="I32" i="5"/>
  <c r="O32" i="5"/>
  <c r="AB32" i="5"/>
  <c r="P32" i="5"/>
  <c r="V32" i="5"/>
  <c r="J32" i="5"/>
  <c r="F32" i="5"/>
  <c r="S19" i="5"/>
  <c r="R19" i="5"/>
  <c r="AC32" i="5"/>
  <c r="H32" i="5"/>
  <c r="X32" i="5"/>
  <c r="U32" i="5"/>
  <c r="X35" i="5"/>
  <c r="H35" i="5"/>
  <c r="D35" i="5"/>
  <c r="AB35" i="5"/>
  <c r="AC35" i="5"/>
  <c r="O35" i="5"/>
  <c r="K35" i="5"/>
  <c r="L35" i="5"/>
  <c r="F35" i="5"/>
  <c r="U35" i="5"/>
  <c r="I35" i="5"/>
  <c r="C35" i="5"/>
  <c r="P35" i="5"/>
  <c r="V35" i="5"/>
  <c r="G35" i="5"/>
  <c r="N35" i="5"/>
  <c r="W35" i="5"/>
  <c r="Q35" i="5"/>
  <c r="T35" i="5"/>
  <c r="J35" i="5"/>
  <c r="Y35" i="5"/>
  <c r="S35" i="5"/>
  <c r="Z35" i="5"/>
  <c r="M35" i="5"/>
  <c r="AD35" i="5"/>
  <c r="AA35" i="5"/>
  <c r="R35" i="5"/>
  <c r="E35" i="5"/>
  <c r="Q19" i="5"/>
  <c r="T32" i="5"/>
  <c r="E32" i="5"/>
  <c r="K23" i="5"/>
  <c r="U23" i="5"/>
  <c r="K32" i="5"/>
  <c r="N23" i="5"/>
  <c r="F23" i="5"/>
  <c r="Q23" i="5"/>
  <c r="Z32" i="5"/>
  <c r="S32" i="5"/>
  <c r="G32" i="5"/>
  <c r="AD32" i="5"/>
  <c r="M32" i="5"/>
  <c r="Y23" i="5"/>
  <c r="I33" i="5"/>
  <c r="S33" i="5"/>
  <c r="H33" i="5"/>
  <c r="Q33" i="5"/>
  <c r="P33" i="5"/>
  <c r="T33" i="5"/>
  <c r="J33" i="5"/>
  <c r="AC33" i="5"/>
  <c r="F33" i="5"/>
  <c r="V33" i="5"/>
  <c r="W33" i="5"/>
  <c r="L33" i="5"/>
  <c r="M33" i="5"/>
  <c r="N33" i="5"/>
  <c r="X33" i="5"/>
  <c r="C33" i="5"/>
  <c r="AA33" i="5"/>
  <c r="R33" i="5"/>
  <c r="O33" i="5"/>
  <c r="Z33" i="5"/>
  <c r="U33" i="5"/>
  <c r="AD33" i="5"/>
  <c r="Y33" i="5"/>
  <c r="E33" i="5"/>
  <c r="K33" i="5"/>
  <c r="D33" i="5"/>
  <c r="AB33" i="5"/>
  <c r="G33" i="5"/>
  <c r="S23" i="5"/>
  <c r="AD23" i="5"/>
  <c r="H23" i="5"/>
  <c r="G23" i="5"/>
  <c r="I23" i="5"/>
  <c r="J23" i="5"/>
  <c r="W23" i="5"/>
  <c r="AB23" i="5"/>
  <c r="X23" i="5"/>
  <c r="Z23" i="5"/>
  <c r="P23" i="5"/>
  <c r="L23" i="5"/>
  <c r="Y19" i="5"/>
  <c r="P19" i="5"/>
  <c r="T23" i="5"/>
  <c r="O23" i="5"/>
  <c r="E23" i="5"/>
  <c r="V23" i="5"/>
  <c r="R23" i="5"/>
  <c r="D23" i="5"/>
  <c r="C23" i="5"/>
  <c r="M23" i="5"/>
  <c r="AC23" i="5"/>
  <c r="AA23" i="5"/>
  <c r="I19" i="5"/>
  <c r="L19" i="5"/>
  <c r="H19" i="5"/>
  <c r="Z19" i="5"/>
  <c r="J19" i="5"/>
  <c r="AB19" i="5"/>
  <c r="X19" i="5"/>
  <c r="C19" i="5"/>
  <c r="F19" i="5"/>
  <c r="AD19" i="5"/>
  <c r="M19" i="5"/>
  <c r="E19" i="5"/>
  <c r="U19" i="5"/>
  <c r="AC19" i="5"/>
  <c r="T26" i="5"/>
  <c r="R26" i="5"/>
  <c r="AC26" i="5"/>
  <c r="G26" i="5"/>
  <c r="N26" i="5"/>
  <c r="L26" i="5"/>
  <c r="Z26" i="5"/>
  <c r="H26" i="5"/>
  <c r="Q26" i="5"/>
  <c r="C26" i="5"/>
  <c r="F26" i="5"/>
  <c r="M26" i="5"/>
  <c r="X26" i="5"/>
  <c r="AD26" i="5"/>
  <c r="AA26" i="5"/>
  <c r="AB26" i="5"/>
  <c r="O26" i="5"/>
  <c r="E26" i="5"/>
  <c r="D26" i="5"/>
  <c r="V26" i="5"/>
  <c r="I26" i="5"/>
  <c r="Y26" i="5"/>
  <c r="W26" i="5"/>
  <c r="S26" i="5"/>
  <c r="J26" i="5"/>
  <c r="P26" i="5"/>
  <c r="U26" i="5"/>
  <c r="K26" i="5"/>
  <c r="S15" i="5"/>
  <c r="H15" i="5"/>
  <c r="Q15" i="5"/>
  <c r="D19" i="5"/>
  <c r="W19" i="5"/>
  <c r="G19" i="5"/>
  <c r="V19" i="5"/>
  <c r="AA19" i="5"/>
  <c r="S9" i="5"/>
  <c r="D15" i="5"/>
  <c r="X15" i="5"/>
  <c r="P20" i="5"/>
  <c r="T20" i="5"/>
  <c r="AD20" i="5"/>
  <c r="J20" i="5"/>
  <c r="AA20" i="5"/>
  <c r="V20" i="5"/>
  <c r="K20" i="5"/>
  <c r="W20" i="5"/>
  <c r="M20" i="5"/>
  <c r="S20" i="5"/>
  <c r="AB20" i="5"/>
  <c r="R20" i="5"/>
  <c r="F20" i="5"/>
  <c r="C20" i="5"/>
  <c r="AC20" i="5"/>
  <c r="G20" i="5"/>
  <c r="I20" i="5"/>
  <c r="O20" i="5"/>
  <c r="L20" i="5"/>
  <c r="X20" i="5"/>
  <c r="H20" i="5"/>
  <c r="Y20" i="5"/>
  <c r="N20" i="5"/>
  <c r="E20" i="5"/>
  <c r="Q20" i="5"/>
  <c r="D20" i="5"/>
  <c r="Z20" i="5"/>
  <c r="U20" i="5"/>
  <c r="X9" i="5"/>
  <c r="L15" i="5"/>
  <c r="P15" i="5"/>
  <c r="N15" i="5"/>
  <c r="AA15" i="5"/>
  <c r="G15" i="5"/>
  <c r="K15" i="5"/>
  <c r="V15" i="5"/>
  <c r="C15" i="5"/>
  <c r="M15" i="5"/>
  <c r="T15" i="5"/>
  <c r="R15" i="5"/>
  <c r="W15" i="5"/>
  <c r="AC15" i="5"/>
  <c r="O15" i="5"/>
  <c r="AB15" i="5"/>
  <c r="AD15" i="5"/>
  <c r="E15" i="5"/>
  <c r="U15" i="5"/>
  <c r="Z15" i="5"/>
  <c r="X8" i="5"/>
  <c r="Z9" i="5"/>
  <c r="D13" i="5"/>
  <c r="T13" i="5"/>
  <c r="F15" i="5"/>
  <c r="Y15" i="5"/>
  <c r="I15" i="5"/>
  <c r="S18" i="5"/>
  <c r="H18" i="5"/>
  <c r="P18" i="5"/>
  <c r="Y18" i="5"/>
  <c r="AB18" i="5"/>
  <c r="AC18" i="5"/>
  <c r="O18" i="5"/>
  <c r="Z18" i="5"/>
  <c r="G18" i="5"/>
  <c r="W18" i="5"/>
  <c r="U18" i="5"/>
  <c r="Q18" i="5"/>
  <c r="C18" i="5"/>
  <c r="T18" i="5"/>
  <c r="J18" i="5"/>
  <c r="AA18" i="5"/>
  <c r="R18" i="5"/>
  <c r="X18" i="5"/>
  <c r="E18" i="5"/>
  <c r="K18" i="5"/>
  <c r="L18" i="5"/>
  <c r="M18" i="5"/>
  <c r="I18" i="5"/>
  <c r="D18" i="5"/>
  <c r="F18" i="5"/>
  <c r="N18" i="5"/>
  <c r="AD18" i="5"/>
  <c r="V18" i="5"/>
  <c r="U13" i="5"/>
  <c r="J15" i="5"/>
  <c r="X13" i="5"/>
  <c r="R9" i="5"/>
  <c r="O9" i="5"/>
  <c r="G9" i="5"/>
  <c r="H9" i="5"/>
  <c r="W9" i="5"/>
  <c r="T9" i="5"/>
  <c r="L13" i="5"/>
  <c r="AC13" i="5"/>
  <c r="F13" i="5"/>
  <c r="AD13" i="5"/>
  <c r="F9" i="5"/>
  <c r="E9" i="5"/>
  <c r="Z13" i="5"/>
  <c r="R13" i="5"/>
  <c r="C13" i="5"/>
  <c r="G13" i="5"/>
  <c r="P13" i="5"/>
  <c r="D9" i="5"/>
  <c r="AB13" i="5"/>
  <c r="L9" i="5"/>
  <c r="P9" i="5"/>
  <c r="K9" i="5"/>
  <c r="J9" i="5"/>
  <c r="C9" i="5"/>
  <c r="V9" i="5"/>
  <c r="Y9" i="5"/>
  <c r="I9" i="5"/>
  <c r="V13" i="5"/>
  <c r="K13" i="5"/>
  <c r="I13" i="5"/>
  <c r="AA13" i="5"/>
  <c r="W13" i="5"/>
  <c r="X17" i="5"/>
  <c r="N13" i="5"/>
  <c r="Y13" i="5"/>
  <c r="S13" i="5"/>
  <c r="X16" i="5"/>
  <c r="T16" i="5"/>
  <c r="AD16" i="5"/>
  <c r="D16" i="5"/>
  <c r="R16" i="5"/>
  <c r="U16" i="5"/>
  <c r="E16" i="5"/>
  <c r="L16" i="5"/>
  <c r="M16" i="5"/>
  <c r="C16" i="5"/>
  <c r="AB16" i="5"/>
  <c r="F16" i="5"/>
  <c r="V16" i="5"/>
  <c r="S16" i="5"/>
  <c r="Z16" i="5"/>
  <c r="N16" i="5"/>
  <c r="I16" i="5"/>
  <c r="H16" i="5"/>
  <c r="Q16" i="5"/>
  <c r="P16" i="5"/>
  <c r="J16" i="5"/>
  <c r="Y16" i="5"/>
  <c r="AA16" i="5"/>
  <c r="O16" i="5"/>
  <c r="W16" i="5"/>
  <c r="K16" i="5"/>
  <c r="AC16" i="5"/>
  <c r="G16" i="5"/>
  <c r="J17" i="5"/>
  <c r="AC17" i="5"/>
  <c r="AA17" i="5"/>
  <c r="U9" i="5"/>
  <c r="Q13" i="5"/>
  <c r="O13" i="5"/>
  <c r="J13" i="5"/>
  <c r="K8" i="5"/>
  <c r="X12" i="5"/>
  <c r="P12" i="5"/>
  <c r="V12" i="5"/>
  <c r="U12" i="5"/>
  <c r="K12" i="5"/>
  <c r="F12" i="5"/>
  <c r="AA12" i="5"/>
  <c r="E13" i="5"/>
  <c r="H13" i="5"/>
  <c r="M13" i="5"/>
  <c r="C12" i="5"/>
  <c r="G12" i="5"/>
  <c r="AB12" i="5"/>
  <c r="Q12" i="5"/>
  <c r="Z12" i="5"/>
  <c r="W12" i="5"/>
  <c r="X14" i="5"/>
  <c r="H14" i="5"/>
  <c r="P14" i="5"/>
  <c r="AA14" i="5"/>
  <c r="F14" i="5"/>
  <c r="U14" i="5"/>
  <c r="L14" i="5"/>
  <c r="S14" i="5"/>
  <c r="C14" i="5"/>
  <c r="T14" i="5"/>
  <c r="AB14" i="5"/>
  <c r="R14" i="5"/>
  <c r="O14" i="5"/>
  <c r="V14" i="5"/>
  <c r="N14" i="5"/>
  <c r="W14" i="5"/>
  <c r="J14" i="5"/>
  <c r="AC14" i="5"/>
  <c r="Z14" i="5"/>
  <c r="E14" i="5"/>
  <c r="I14" i="5"/>
  <c r="Q14" i="5"/>
  <c r="AD14" i="5"/>
  <c r="Y14" i="5"/>
  <c r="D14" i="5"/>
  <c r="G14" i="5"/>
  <c r="K14" i="5"/>
  <c r="M14" i="5"/>
  <c r="V17" i="5"/>
  <c r="O17" i="5"/>
  <c r="R12" i="5"/>
  <c r="AD12" i="5"/>
  <c r="T12" i="5"/>
  <c r="M12" i="5"/>
  <c r="Y12" i="5"/>
  <c r="AD17" i="5"/>
  <c r="F17" i="5"/>
  <c r="Q9" i="5"/>
  <c r="M9" i="5"/>
  <c r="N9" i="5"/>
  <c r="S12" i="5"/>
  <c r="I12" i="5"/>
  <c r="J12" i="5"/>
  <c r="E12" i="5"/>
  <c r="D12" i="5"/>
  <c r="N12" i="5"/>
  <c r="O12" i="5"/>
  <c r="H12" i="5"/>
  <c r="AC12" i="5"/>
  <c r="L12" i="5"/>
  <c r="I17" i="5"/>
  <c r="U17" i="5"/>
  <c r="H8" i="5"/>
  <c r="U8" i="5"/>
  <c r="R8" i="5"/>
  <c r="Y8" i="5"/>
  <c r="F8" i="5"/>
  <c r="L8" i="5"/>
  <c r="M8" i="5"/>
  <c r="Z8" i="5"/>
  <c r="O8" i="5"/>
  <c r="AD8" i="5"/>
  <c r="G8" i="5"/>
  <c r="V8" i="5"/>
  <c r="P8" i="5"/>
  <c r="D8" i="5"/>
  <c r="Q8" i="5"/>
  <c r="E17" i="5"/>
  <c r="C17" i="5"/>
  <c r="M17" i="5"/>
  <c r="S8" i="5"/>
  <c r="E8" i="5"/>
  <c r="W8" i="5"/>
  <c r="I8" i="5"/>
  <c r="N8" i="5"/>
  <c r="AC10" i="5"/>
  <c r="D10" i="5"/>
  <c r="J10" i="5"/>
  <c r="U10" i="5"/>
  <c r="AD10" i="5"/>
  <c r="H10" i="5"/>
  <c r="I10" i="5"/>
  <c r="R10" i="5"/>
  <c r="N10" i="5"/>
  <c r="AB10" i="5"/>
  <c r="P10" i="5"/>
  <c r="L10" i="5"/>
  <c r="V10" i="5"/>
  <c r="T10" i="5"/>
  <c r="K10" i="5"/>
  <c r="O10" i="5"/>
  <c r="Z10" i="5"/>
  <c r="E10" i="5"/>
  <c r="AA9" i="5"/>
  <c r="Q10" i="5"/>
  <c r="AD9" i="5"/>
  <c r="W10" i="5"/>
  <c r="G10" i="5"/>
  <c r="AB9" i="5"/>
  <c r="X10" i="5"/>
  <c r="Y10" i="5"/>
  <c r="F10" i="5"/>
  <c r="AC9" i="5"/>
  <c r="C10" i="5"/>
  <c r="M10" i="5"/>
  <c r="S10" i="5"/>
  <c r="AA10" i="5"/>
  <c r="AB8" i="5"/>
  <c r="AA8" i="5"/>
  <c r="J8" i="5"/>
  <c r="C8" i="5"/>
  <c r="AC8" i="5"/>
  <c r="T8" i="5"/>
  <c r="K17" i="5"/>
  <c r="R17" i="5"/>
  <c r="T17" i="5"/>
  <c r="H17" i="5"/>
  <c r="Q17" i="5"/>
  <c r="N17" i="5"/>
  <c r="AB17" i="5"/>
  <c r="Y17" i="5"/>
  <c r="Z17" i="5"/>
  <c r="P17" i="5"/>
  <c r="G17" i="5"/>
  <c r="S17" i="5"/>
  <c r="L17" i="5"/>
  <c r="W17" i="5"/>
  <c r="D17" i="5"/>
  <c r="Z66" i="5"/>
  <c r="N66" i="5"/>
  <c r="J66" i="5"/>
  <c r="G66" i="5"/>
  <c r="H66" i="5"/>
  <c r="AA66" i="5"/>
  <c r="AD66" i="5"/>
  <c r="O66" i="5"/>
  <c r="I66" i="5"/>
  <c r="K66" i="5"/>
  <c r="D66" i="5"/>
  <c r="E66" i="5"/>
  <c r="AB66" i="5"/>
  <c r="U66" i="5"/>
  <c r="W66" i="5"/>
  <c r="F66" i="5"/>
  <c r="L66" i="5"/>
  <c r="T66" i="5"/>
  <c r="Y66" i="5"/>
  <c r="M66" i="5"/>
  <c r="P66" i="5"/>
  <c r="C66" i="5"/>
  <c r="V66" i="5"/>
  <c r="AC66" i="5"/>
  <c r="R66" i="5"/>
  <c r="Q66" i="5"/>
  <c r="S66" i="5"/>
  <c r="X66" i="5"/>
  <c r="Y53" i="5"/>
  <c r="K53" i="5"/>
  <c r="H49" i="5"/>
  <c r="AB49" i="5"/>
  <c r="E49" i="5"/>
  <c r="L49" i="5"/>
  <c r="P49" i="5"/>
  <c r="T49" i="5"/>
  <c r="F49" i="5"/>
  <c r="K49" i="5"/>
  <c r="AA53" i="5"/>
  <c r="H53" i="5"/>
  <c r="C53" i="5"/>
  <c r="J53" i="5"/>
  <c r="O53" i="5"/>
  <c r="F53" i="5"/>
  <c r="Z53" i="5"/>
  <c r="C42" i="5"/>
  <c r="G49" i="5"/>
  <c r="N49" i="5"/>
  <c r="Q49" i="5"/>
  <c r="M49" i="5"/>
  <c r="P53" i="5"/>
  <c r="M53" i="5"/>
  <c r="AC53" i="5"/>
  <c r="E53" i="5"/>
  <c r="R53" i="5"/>
  <c r="U53" i="5"/>
  <c r="AB53" i="5"/>
  <c r="AD53" i="5"/>
  <c r="G53" i="5"/>
  <c r="S53" i="5"/>
  <c r="H42" i="5"/>
  <c r="V49" i="5"/>
  <c r="N53" i="5"/>
  <c r="W53" i="5"/>
  <c r="T53" i="5"/>
  <c r="Q53" i="5"/>
  <c r="X53" i="5"/>
  <c r="D53" i="5"/>
  <c r="I53" i="5"/>
  <c r="L53" i="5"/>
  <c r="V53" i="5"/>
  <c r="D42" i="5"/>
  <c r="E42" i="5"/>
  <c r="T42" i="5"/>
  <c r="M57" i="5"/>
  <c r="I57" i="5"/>
  <c r="X57" i="5"/>
  <c r="W57" i="5"/>
  <c r="L57" i="5"/>
  <c r="J57" i="5"/>
  <c r="C57" i="5"/>
  <c r="Y57" i="5"/>
  <c r="D57" i="5"/>
  <c r="R57" i="5"/>
  <c r="AC57" i="5"/>
  <c r="O57" i="5"/>
  <c r="K57" i="5"/>
  <c r="Z57" i="5"/>
  <c r="N57" i="5"/>
  <c r="S57" i="5"/>
  <c r="H57" i="5"/>
  <c r="Q57" i="5"/>
  <c r="P57" i="5"/>
  <c r="T57" i="5"/>
  <c r="AD57" i="5"/>
  <c r="AA57" i="5"/>
  <c r="AB57" i="5"/>
  <c r="F57" i="5"/>
  <c r="V57" i="5"/>
  <c r="G57" i="5"/>
  <c r="U57" i="5"/>
  <c r="E57" i="5"/>
  <c r="I42" i="5"/>
  <c r="U42" i="5"/>
  <c r="Q42" i="5"/>
  <c r="N42" i="5"/>
  <c r="W42" i="5"/>
  <c r="O42" i="5"/>
  <c r="W49" i="5"/>
  <c r="Y49" i="5"/>
  <c r="U49" i="5"/>
  <c r="Z49" i="5"/>
  <c r="D49" i="5"/>
  <c r="AC49" i="5"/>
  <c r="R49" i="5"/>
  <c r="AD49" i="5"/>
  <c r="I49" i="5"/>
  <c r="M42" i="5"/>
  <c r="X42" i="5"/>
  <c r="P42" i="5"/>
  <c r="AD42" i="5"/>
  <c r="J42" i="5"/>
  <c r="F42" i="5"/>
  <c r="V42" i="5"/>
  <c r="K42" i="5"/>
  <c r="Z42" i="5"/>
  <c r="AA42" i="5"/>
  <c r="S42" i="5"/>
  <c r="O49" i="5"/>
  <c r="J49" i="5"/>
  <c r="S49" i="5"/>
  <c r="X49" i="5"/>
  <c r="C49" i="5"/>
  <c r="AA49" i="5"/>
  <c r="Q31" i="5"/>
  <c r="R42" i="5"/>
  <c r="F29" i="5"/>
  <c r="X51" i="5"/>
  <c r="H51" i="5"/>
  <c r="P51" i="5"/>
  <c r="J51" i="5"/>
  <c r="Y51" i="5"/>
  <c r="AA51" i="5"/>
  <c r="Z51" i="5"/>
  <c r="T51" i="5"/>
  <c r="D51" i="5"/>
  <c r="AB51" i="5"/>
  <c r="O51" i="5"/>
  <c r="V51" i="5"/>
  <c r="U51" i="5"/>
  <c r="W51" i="5"/>
  <c r="K51" i="5"/>
  <c r="L51" i="5"/>
  <c r="S51" i="5"/>
  <c r="Q51" i="5"/>
  <c r="AC51" i="5"/>
  <c r="I51" i="5"/>
  <c r="C51" i="5"/>
  <c r="AD51" i="5"/>
  <c r="G51" i="5"/>
  <c r="E51" i="5"/>
  <c r="M51" i="5"/>
  <c r="R51" i="5"/>
  <c r="F51" i="5"/>
  <c r="N51" i="5"/>
  <c r="AB31" i="5"/>
  <c r="AC31" i="5"/>
  <c r="V31" i="5"/>
  <c r="G42" i="5"/>
  <c r="Y42" i="5"/>
  <c r="AB42" i="5"/>
  <c r="L42" i="5"/>
  <c r="L31" i="5"/>
  <c r="R31" i="5"/>
  <c r="I29" i="5"/>
  <c r="Q29" i="5"/>
  <c r="N29" i="5"/>
  <c r="AB29" i="5"/>
  <c r="Z29" i="5"/>
  <c r="D29" i="5"/>
  <c r="AC42" i="5"/>
  <c r="O29" i="5"/>
  <c r="G29" i="5"/>
  <c r="S29" i="5"/>
  <c r="T29" i="5"/>
  <c r="G31" i="5"/>
  <c r="O31" i="5"/>
  <c r="AD31" i="5"/>
  <c r="X46" i="5"/>
  <c r="H46" i="5"/>
  <c r="C46" i="5"/>
  <c r="AD46" i="5"/>
  <c r="Y46" i="5"/>
  <c r="AB46" i="5"/>
  <c r="R46" i="5"/>
  <c r="O46" i="5"/>
  <c r="Z46" i="5"/>
  <c r="E46" i="5"/>
  <c r="K46" i="5"/>
  <c r="L46" i="5"/>
  <c r="M46" i="5"/>
  <c r="I46" i="5"/>
  <c r="J46" i="5"/>
  <c r="D46" i="5"/>
  <c r="AA46" i="5"/>
  <c r="W46" i="5"/>
  <c r="N46" i="5"/>
  <c r="Q46" i="5"/>
  <c r="U46" i="5"/>
  <c r="P46" i="5"/>
  <c r="AC46" i="5"/>
  <c r="F46" i="5"/>
  <c r="V46" i="5"/>
  <c r="G46" i="5"/>
  <c r="S46" i="5"/>
  <c r="T46" i="5"/>
  <c r="P29" i="5"/>
  <c r="X29" i="5"/>
  <c r="K29" i="5"/>
  <c r="C29" i="5"/>
  <c r="P31" i="5"/>
  <c r="Z31" i="5"/>
  <c r="AA31" i="5"/>
  <c r="K31" i="5"/>
  <c r="J31" i="5"/>
  <c r="Y31" i="5"/>
  <c r="S31" i="5"/>
  <c r="E31" i="5"/>
  <c r="I31" i="5"/>
  <c r="W31" i="5"/>
  <c r="W29" i="5"/>
  <c r="Y29" i="5"/>
  <c r="H29" i="5"/>
  <c r="V29" i="5"/>
  <c r="M29" i="5"/>
  <c r="U31" i="5"/>
  <c r="F31" i="5"/>
  <c r="C31" i="5"/>
  <c r="H31" i="5"/>
  <c r="T31" i="5"/>
  <c r="Y27" i="5"/>
  <c r="M31" i="5"/>
  <c r="N31" i="5"/>
  <c r="X31" i="5"/>
  <c r="D31" i="5"/>
  <c r="V40" i="5"/>
  <c r="Z40" i="5"/>
  <c r="U40" i="5"/>
  <c r="L40" i="5"/>
  <c r="P40" i="5"/>
  <c r="R40" i="5"/>
  <c r="N40" i="5"/>
  <c r="W40" i="5"/>
  <c r="X40" i="5"/>
  <c r="H40" i="5"/>
  <c r="C40" i="5"/>
  <c r="AD40" i="5"/>
  <c r="Y40" i="5"/>
  <c r="AA40" i="5"/>
  <c r="AB40" i="5"/>
  <c r="F40" i="5"/>
  <c r="O40" i="5"/>
  <c r="G40" i="5"/>
  <c r="E40" i="5"/>
  <c r="K40" i="5"/>
  <c r="Q40" i="5"/>
  <c r="T40" i="5"/>
  <c r="M40" i="5"/>
  <c r="I40" i="5"/>
  <c r="S40" i="5"/>
  <c r="J40" i="5"/>
  <c r="D40" i="5"/>
  <c r="AC40" i="5"/>
  <c r="I27" i="5"/>
  <c r="H27" i="5"/>
  <c r="O27" i="5"/>
  <c r="L27" i="5"/>
  <c r="U27" i="5"/>
  <c r="T27" i="5"/>
  <c r="R27" i="5"/>
  <c r="P27" i="5"/>
  <c r="J7" i="5"/>
  <c r="U7" i="5"/>
  <c r="R7" i="5"/>
  <c r="Z27" i="5"/>
  <c r="J29" i="5"/>
  <c r="L29" i="5"/>
  <c r="F27" i="5"/>
  <c r="W27" i="5"/>
  <c r="G27" i="5"/>
  <c r="AD29" i="5"/>
  <c r="AC29" i="5"/>
  <c r="U29" i="5"/>
  <c r="R29" i="5"/>
  <c r="E29" i="5"/>
  <c r="AA29" i="5"/>
  <c r="S7" i="5"/>
  <c r="M30" i="5"/>
  <c r="S30" i="5"/>
  <c r="G30" i="5"/>
  <c r="U30" i="5"/>
  <c r="L30" i="5"/>
  <c r="O30" i="5"/>
  <c r="P30" i="5"/>
  <c r="R30" i="5"/>
  <c r="AC30" i="5"/>
  <c r="V30" i="5"/>
  <c r="W30" i="5"/>
  <c r="C30" i="5"/>
  <c r="J30" i="5"/>
  <c r="AB30" i="5"/>
  <c r="K30" i="5"/>
  <c r="I30" i="5"/>
  <c r="H30" i="5"/>
  <c r="Q30" i="5"/>
  <c r="T30" i="5"/>
  <c r="Y30" i="5"/>
  <c r="AA30" i="5"/>
  <c r="F30" i="5"/>
  <c r="Z30" i="5"/>
  <c r="N30" i="5"/>
  <c r="E30" i="5"/>
  <c r="X30" i="5"/>
  <c r="AD30" i="5"/>
  <c r="D30" i="5"/>
  <c r="Y7" i="5"/>
  <c r="T7" i="5"/>
  <c r="O7" i="5"/>
  <c r="M7" i="5"/>
  <c r="D7" i="5"/>
  <c r="Q27" i="5"/>
  <c r="AB27" i="5"/>
  <c r="AD27" i="5"/>
  <c r="D27" i="5"/>
  <c r="V27" i="5"/>
  <c r="AC27" i="5"/>
  <c r="N27" i="5"/>
  <c r="C27" i="5"/>
  <c r="N7" i="5"/>
  <c r="C7" i="5"/>
  <c r="F7" i="5"/>
  <c r="K7" i="5"/>
  <c r="P7" i="5"/>
  <c r="M27" i="5"/>
  <c r="S27" i="5"/>
  <c r="K27" i="5"/>
  <c r="AA27" i="5"/>
  <c r="J27" i="5"/>
  <c r="E27" i="5"/>
  <c r="X27" i="5"/>
  <c r="I28" i="5"/>
  <c r="X28" i="5"/>
  <c r="T28" i="5"/>
  <c r="F28" i="5"/>
  <c r="K28" i="5"/>
  <c r="H28" i="5"/>
  <c r="J28" i="5"/>
  <c r="Y28" i="5"/>
  <c r="AB28" i="5"/>
  <c r="U28" i="5"/>
  <c r="Q28" i="5"/>
  <c r="C28" i="5"/>
  <c r="W28" i="5"/>
  <c r="L28" i="5"/>
  <c r="M28" i="5"/>
  <c r="S28" i="5"/>
  <c r="P28" i="5"/>
  <c r="AD28" i="5"/>
  <c r="D28" i="5"/>
  <c r="AA28" i="5"/>
  <c r="O28" i="5"/>
  <c r="V28" i="5"/>
  <c r="Z28" i="5"/>
  <c r="N28" i="5"/>
  <c r="E28" i="5"/>
  <c r="R28" i="5"/>
  <c r="AC28" i="5"/>
  <c r="G28" i="5"/>
  <c r="G7" i="5"/>
  <c r="I7" i="5"/>
  <c r="H7" i="5"/>
  <c r="Z7" i="5"/>
  <c r="X7" i="5"/>
  <c r="W7" i="5"/>
  <c r="Q7" i="5"/>
  <c r="E7" i="5"/>
  <c r="L7" i="5"/>
  <c r="V7" i="5"/>
  <c r="E11" i="5"/>
  <c r="X11" i="5"/>
  <c r="Y11" i="5"/>
  <c r="K11" i="5"/>
  <c r="W11" i="5"/>
  <c r="Z11" i="5"/>
  <c r="G11" i="5"/>
  <c r="I11" i="5"/>
  <c r="AD11" i="5"/>
  <c r="H11" i="5"/>
  <c r="C11" i="5"/>
  <c r="T11" i="5"/>
  <c r="R11" i="5"/>
  <c r="J11" i="5"/>
  <c r="U11" i="5"/>
  <c r="O11" i="5"/>
  <c r="Q11" i="5"/>
  <c r="AC11" i="5"/>
  <c r="S11" i="5"/>
  <c r="P11" i="5"/>
  <c r="AA11" i="5"/>
  <c r="N11" i="5"/>
  <c r="AB11" i="5"/>
  <c r="M11" i="5"/>
  <c r="V11" i="5"/>
  <c r="L11" i="5"/>
  <c r="D11" i="5"/>
  <c r="F11" i="5"/>
  <c r="P62" i="5"/>
  <c r="F62" i="5"/>
  <c r="V62" i="5"/>
  <c r="N62" i="5"/>
  <c r="W62" i="5"/>
  <c r="I62" i="5"/>
  <c r="Q62" i="5"/>
  <c r="C62" i="5"/>
  <c r="Y62" i="5"/>
  <c r="AA62" i="5"/>
  <c r="AB62" i="5"/>
  <c r="O62" i="5"/>
  <c r="G62" i="5"/>
  <c r="E62" i="5"/>
  <c r="AD62" i="5"/>
  <c r="J62" i="5"/>
  <c r="M62" i="5"/>
  <c r="S62" i="5"/>
  <c r="H62" i="5"/>
  <c r="T62" i="5"/>
  <c r="D62" i="5"/>
  <c r="X62" i="5"/>
  <c r="AC62" i="5"/>
  <c r="Z62" i="5"/>
  <c r="L62" i="5"/>
  <c r="R62" i="5"/>
  <c r="K62" i="5"/>
  <c r="U62" i="5"/>
  <c r="I61" i="5"/>
  <c r="X61" i="5"/>
  <c r="D61" i="5"/>
  <c r="AA61" i="5"/>
  <c r="AC61" i="5"/>
  <c r="V61" i="5"/>
  <c r="E61" i="5"/>
  <c r="H61" i="5"/>
  <c r="Q61" i="5"/>
  <c r="J61" i="5"/>
  <c r="R61" i="5"/>
  <c r="O61" i="5"/>
  <c r="Z61" i="5"/>
  <c r="N61" i="5"/>
  <c r="K61" i="5"/>
  <c r="M61" i="5"/>
  <c r="P61" i="5"/>
  <c r="S61" i="5"/>
  <c r="C61" i="5"/>
  <c r="T61" i="5"/>
  <c r="AB61" i="5"/>
  <c r="F61" i="5"/>
  <c r="G61" i="5"/>
  <c r="U61" i="5"/>
  <c r="AD61" i="5"/>
  <c r="Y61" i="5"/>
  <c r="L61" i="5"/>
  <c r="W61" i="5"/>
  <c r="P24" i="5"/>
  <c r="D24" i="5"/>
  <c r="AC24" i="5"/>
  <c r="F24" i="5"/>
  <c r="N24" i="5"/>
  <c r="W24" i="5"/>
  <c r="L24" i="5"/>
  <c r="S24" i="5"/>
  <c r="M24" i="5"/>
  <c r="I24" i="5"/>
  <c r="X24" i="5"/>
  <c r="H24" i="5"/>
  <c r="T24" i="5"/>
  <c r="AD24" i="5"/>
  <c r="J24" i="5"/>
  <c r="Y24" i="5"/>
  <c r="AA24" i="5"/>
  <c r="O24" i="5"/>
  <c r="Z24" i="5"/>
  <c r="Q24" i="5"/>
  <c r="C24" i="5"/>
  <c r="R24" i="5"/>
  <c r="G24" i="5"/>
  <c r="V24" i="5"/>
  <c r="AB24" i="5"/>
  <c r="U24" i="5"/>
  <c r="E24" i="5"/>
  <c r="K24" i="5"/>
  <c r="C25" i="5"/>
  <c r="D25" i="5"/>
  <c r="G25" i="5"/>
  <c r="N25" i="5"/>
  <c r="Q25" i="5"/>
  <c r="P25" i="5"/>
  <c r="I25" i="5"/>
  <c r="H25" i="5"/>
  <c r="AB25" i="5"/>
  <c r="V25" i="5"/>
  <c r="E25" i="5"/>
  <c r="M25" i="5"/>
  <c r="X25" i="5"/>
  <c r="S25" i="5"/>
  <c r="AD25" i="5"/>
  <c r="Y25" i="5"/>
  <c r="Z25" i="5"/>
  <c r="T25" i="5"/>
  <c r="J25" i="5"/>
  <c r="R25" i="5"/>
  <c r="AC25" i="5"/>
  <c r="F25" i="5"/>
  <c r="L25" i="5"/>
  <c r="AA25" i="5"/>
  <c r="W25" i="5"/>
  <c r="U25" i="5"/>
  <c r="K25" i="5"/>
  <c r="O25" i="5"/>
  <c r="X22" i="5"/>
  <c r="H22" i="5"/>
  <c r="P22" i="5"/>
  <c r="AD22" i="5"/>
  <c r="J22" i="5"/>
  <c r="Y22" i="5"/>
  <c r="D22" i="5"/>
  <c r="E22" i="5"/>
  <c r="Q22" i="5"/>
  <c r="T22" i="5"/>
  <c r="R22" i="5"/>
  <c r="AC22" i="5"/>
  <c r="V22" i="5"/>
  <c r="Z22" i="5"/>
  <c r="U22" i="5"/>
  <c r="M22" i="5"/>
  <c r="I22" i="5"/>
  <c r="C22" i="5"/>
  <c r="S22" i="5"/>
  <c r="AA22" i="5"/>
  <c r="AB22" i="5"/>
  <c r="G22" i="5"/>
  <c r="W22" i="5"/>
  <c r="K22" i="5"/>
  <c r="L22" i="5"/>
  <c r="F22" i="5"/>
  <c r="O22" i="5"/>
  <c r="N22" i="5"/>
  <c r="P21" i="5"/>
  <c r="Y21" i="5"/>
  <c r="V21" i="5"/>
  <c r="G21" i="5"/>
  <c r="M21" i="5"/>
  <c r="I21" i="5"/>
  <c r="X21" i="5"/>
  <c r="J21" i="5"/>
  <c r="D21" i="5"/>
  <c r="N21" i="5"/>
  <c r="S21" i="5"/>
  <c r="H21" i="5"/>
  <c r="C21" i="5"/>
  <c r="T21" i="5"/>
  <c r="AD21" i="5"/>
  <c r="AA21" i="5"/>
  <c r="F21" i="5"/>
  <c r="O21" i="5"/>
  <c r="L21" i="5"/>
  <c r="Q21" i="5"/>
  <c r="U21" i="5"/>
  <c r="R21" i="5"/>
  <c r="W21" i="5"/>
  <c r="K21" i="5"/>
  <c r="AB21" i="5"/>
  <c r="AC21" i="5"/>
  <c r="Z21" i="5"/>
  <c r="E21" i="5"/>
  <c r="D44" i="5"/>
  <c r="L44" i="5"/>
  <c r="T44" i="5"/>
  <c r="M44" i="5"/>
  <c r="I44" i="5"/>
  <c r="H44" i="5"/>
  <c r="V44" i="5"/>
  <c r="AA44" i="5"/>
  <c r="S44" i="5"/>
  <c r="Y44" i="5"/>
  <c r="AD44" i="5"/>
  <c r="E44" i="5"/>
  <c r="U44" i="5"/>
  <c r="Q44" i="5"/>
  <c r="X44" i="5"/>
  <c r="AB44" i="5"/>
  <c r="O44" i="5"/>
  <c r="N44" i="5"/>
  <c r="P44" i="5"/>
  <c r="W44" i="5"/>
  <c r="C44" i="5"/>
  <c r="J44" i="5"/>
  <c r="F44" i="5"/>
  <c r="G44" i="5"/>
  <c r="Z44" i="5"/>
  <c r="K44" i="5"/>
  <c r="R44" i="5"/>
  <c r="AC44" i="5"/>
  <c r="H53" i="1"/>
  <c r="E92" i="1"/>
  <c r="E86" i="1" s="1"/>
  <c r="C52" i="5"/>
  <c r="W52" i="5"/>
  <c r="O52" i="5"/>
  <c r="V52" i="5"/>
  <c r="K52" i="5"/>
  <c r="S52" i="5"/>
  <c r="X52" i="5"/>
  <c r="T52" i="5"/>
  <c r="J52" i="5"/>
  <c r="E52" i="5"/>
  <c r="H52" i="5"/>
  <c r="AC52" i="5"/>
  <c r="Q52" i="5"/>
  <c r="Y52" i="5"/>
  <c r="I52" i="5"/>
  <c r="L52" i="5"/>
  <c r="U52" i="5"/>
  <c r="M52" i="5"/>
  <c r="R52" i="5"/>
  <c r="AD52" i="5"/>
  <c r="AB52" i="5"/>
  <c r="F52" i="5"/>
  <c r="AA52" i="5"/>
  <c r="P52" i="5"/>
  <c r="D52" i="5"/>
  <c r="Z52" i="5"/>
  <c r="N52" i="5"/>
  <c r="G52" i="5"/>
  <c r="B8" i="5" l="1"/>
  <c r="B9" i="5"/>
  <c r="B10" i="5"/>
  <c r="B12" i="5"/>
  <c r="B13" i="5"/>
  <c r="B14" i="5"/>
  <c r="B15" i="5"/>
  <c r="B16" i="5"/>
  <c r="B18" i="5"/>
  <c r="B19" i="5"/>
  <c r="B20" i="5"/>
  <c r="B23" i="5"/>
  <c r="B26" i="5"/>
  <c r="B32" i="5"/>
  <c r="B33" i="5"/>
  <c r="B34" i="5"/>
  <c r="B35" i="5"/>
  <c r="B37" i="5"/>
  <c r="B38" i="5"/>
  <c r="B39" i="5"/>
  <c r="B41" i="5"/>
  <c r="B43" i="5"/>
  <c r="B45" i="5"/>
  <c r="B47" i="5"/>
  <c r="B48" i="5"/>
  <c r="B50" i="5"/>
  <c r="B54" i="5"/>
  <c r="B55" i="5"/>
  <c r="B56" i="5"/>
  <c r="B58" i="5"/>
  <c r="B59" i="5"/>
  <c r="B60" i="5"/>
  <c r="B63" i="5"/>
  <c r="B64" i="5"/>
  <c r="B65" i="5"/>
  <c r="B67" i="5"/>
  <c r="B17" i="5"/>
  <c r="B66" i="5"/>
  <c r="B57" i="5"/>
  <c r="B53" i="5"/>
  <c r="B51" i="5"/>
  <c r="B49" i="5"/>
  <c r="B46" i="5"/>
  <c r="B42" i="5"/>
  <c r="B40" i="5"/>
  <c r="B31" i="5"/>
  <c r="B30" i="5"/>
  <c r="B29" i="5"/>
  <c r="B28" i="5"/>
  <c r="B27" i="5"/>
  <c r="B11" i="5"/>
  <c r="B7" i="5"/>
  <c r="B61" i="5"/>
  <c r="B62" i="5"/>
  <c r="B24" i="5"/>
  <c r="B25" i="5"/>
  <c r="B21" i="5"/>
  <c r="B22" i="5"/>
  <c r="I53" i="1"/>
  <c r="H92" i="1"/>
  <c r="H86" i="1" s="1"/>
  <c r="B44" i="5"/>
  <c r="B52" i="5"/>
  <c r="C36" i="5" l="1"/>
  <c r="L36" i="5"/>
  <c r="R36" i="5"/>
  <c r="AA36" i="5"/>
  <c r="G36" i="5"/>
  <c r="E36" i="5"/>
  <c r="I92" i="1"/>
  <c r="I86" i="1" s="1"/>
  <c r="M36" i="5"/>
  <c r="Z36" i="5"/>
  <c r="S36" i="5"/>
  <c r="Y36" i="5"/>
  <c r="P36" i="5"/>
  <c r="F36" i="5"/>
  <c r="K36" i="5"/>
  <c r="U36" i="5"/>
  <c r="AD36" i="5"/>
  <c r="T36" i="5"/>
  <c r="O36" i="5"/>
  <c r="D36" i="5"/>
  <c r="W36" i="5"/>
  <c r="H36" i="5"/>
  <c r="AC36" i="5"/>
  <c r="Q36" i="5"/>
  <c r="I36" i="5"/>
  <c r="AB36" i="5"/>
  <c r="V36" i="5"/>
  <c r="X36" i="5"/>
  <c r="J36" i="5"/>
  <c r="N36" i="5"/>
  <c r="B36" i="5" l="1"/>
  <c r="K69" i="1" l="1"/>
  <c r="K28" i="1" l="1"/>
  <c r="D2" i="6" l="1"/>
  <c r="C3" i="6" l="1"/>
  <c r="C52" i="6" s="1"/>
  <c r="B52" i="6" s="1"/>
  <c r="J69" i="1" s="1"/>
  <c r="E2" i="6"/>
  <c r="D3" i="6" l="1"/>
  <c r="D52" i="6" s="1"/>
  <c r="F2" i="6"/>
  <c r="C48" i="6"/>
  <c r="B48" i="6" s="1"/>
  <c r="J65" i="1" s="1"/>
  <c r="K65" i="1" s="1"/>
  <c r="C34" i="6"/>
  <c r="B34" i="6" s="1"/>
  <c r="J51" i="1" s="1"/>
  <c r="K51" i="1" s="1"/>
  <c r="C35" i="6"/>
  <c r="B35" i="6" s="1"/>
  <c r="J52" i="1" s="1"/>
  <c r="K52" i="1" s="1"/>
  <c r="C16" i="6"/>
  <c r="B16" i="6" s="1"/>
  <c r="J33" i="1" s="1"/>
  <c r="K33" i="1" s="1"/>
  <c r="C8" i="6"/>
  <c r="B8" i="6" s="1"/>
  <c r="J25" i="1" s="1"/>
  <c r="K25" i="1" s="1"/>
  <c r="C17" i="6"/>
  <c r="B17" i="6" s="1"/>
  <c r="J34" i="1" s="1"/>
  <c r="K34" i="1" s="1"/>
  <c r="C57" i="6"/>
  <c r="B57" i="6" s="1"/>
  <c r="J74" i="1" s="1"/>
  <c r="K74" i="1" s="1"/>
  <c r="C53" i="6"/>
  <c r="B53" i="6" s="1"/>
  <c r="J70" i="1" s="1"/>
  <c r="K70" i="1" s="1"/>
  <c r="C51" i="6"/>
  <c r="B51" i="6" s="1"/>
  <c r="J68" i="1" s="1"/>
  <c r="K68" i="1" s="1"/>
  <c r="C50" i="6"/>
  <c r="B50" i="6" s="1"/>
  <c r="C37" i="6"/>
  <c r="B37" i="6" s="1"/>
  <c r="J54" i="1" s="1"/>
  <c r="K54" i="1" s="1"/>
  <c r="C14" i="6"/>
  <c r="B14" i="6" s="1"/>
  <c r="J31" i="1" s="1"/>
  <c r="K31" i="1" s="1"/>
  <c r="C27" i="6"/>
  <c r="B27" i="6" s="1"/>
  <c r="J44" i="1" s="1"/>
  <c r="K44" i="1" s="1"/>
  <c r="C61" i="6"/>
  <c r="C58" i="6"/>
  <c r="B58" i="6" s="1"/>
  <c r="J75" i="1" s="1"/>
  <c r="K75" i="1" s="1"/>
  <c r="C55" i="6"/>
  <c r="B55" i="6" s="1"/>
  <c r="J72" i="1" s="1"/>
  <c r="K72" i="1" s="1"/>
  <c r="C13" i="6"/>
  <c r="C49" i="6"/>
  <c r="C31" i="6"/>
  <c r="B31" i="6" s="1"/>
  <c r="J48" i="1" s="1"/>
  <c r="K48" i="1" s="1"/>
  <c r="C65" i="6"/>
  <c r="C19" i="6"/>
  <c r="B19" i="6" s="1"/>
  <c r="J36" i="1" s="1"/>
  <c r="K36" i="1" s="1"/>
  <c r="C9" i="6"/>
  <c r="B9" i="6" s="1"/>
  <c r="J26" i="1" s="1"/>
  <c r="K26" i="1" s="1"/>
  <c r="C21" i="6"/>
  <c r="C24" i="6"/>
  <c r="B24" i="6" s="1"/>
  <c r="J41" i="1" s="1"/>
  <c r="K41" i="1" s="1"/>
  <c r="C44" i="6"/>
  <c r="C63" i="6"/>
  <c r="B63" i="6" s="1"/>
  <c r="J80" i="1" s="1"/>
  <c r="K80" i="1" s="1"/>
  <c r="C64" i="6"/>
  <c r="B64" i="6" s="1"/>
  <c r="J81" i="1" s="1"/>
  <c r="K81" i="1" s="1"/>
  <c r="C45" i="6"/>
  <c r="B45" i="6" s="1"/>
  <c r="J62" i="1" s="1"/>
  <c r="K62" i="1" s="1"/>
  <c r="C66" i="6"/>
  <c r="B66" i="6" s="1"/>
  <c r="J83" i="1" s="1"/>
  <c r="K83" i="1" s="1"/>
  <c r="C25" i="6"/>
  <c r="B25" i="6" s="1"/>
  <c r="J42" i="1" s="1"/>
  <c r="K42" i="1" s="1"/>
  <c r="C22" i="6"/>
  <c r="C67" i="6"/>
  <c r="B67" i="6" s="1"/>
  <c r="J84" i="1" s="1"/>
  <c r="K84" i="1" s="1"/>
  <c r="C56" i="6"/>
  <c r="C38" i="6"/>
  <c r="B38" i="6" s="1"/>
  <c r="J55" i="1" s="1"/>
  <c r="K55" i="1" s="1"/>
  <c r="C11" i="6"/>
  <c r="C7" i="6"/>
  <c r="C62" i="6"/>
  <c r="C60" i="6"/>
  <c r="B60" i="6" s="1"/>
  <c r="J77" i="1" s="1"/>
  <c r="K77" i="1" s="1"/>
  <c r="C47" i="6"/>
  <c r="B47" i="6" s="1"/>
  <c r="J64" i="1" s="1"/>
  <c r="K64" i="1" s="1"/>
  <c r="C43" i="6"/>
  <c r="B43" i="6" s="1"/>
  <c r="J60" i="1" s="1"/>
  <c r="K60" i="1" s="1"/>
  <c r="C15" i="6"/>
  <c r="B15" i="6" s="1"/>
  <c r="J32" i="1" s="1"/>
  <c r="K32" i="1" s="1"/>
  <c r="C20" i="6"/>
  <c r="B20" i="6" s="1"/>
  <c r="J37" i="1" s="1"/>
  <c r="K37" i="1" s="1"/>
  <c r="C18" i="6"/>
  <c r="C30" i="6"/>
  <c r="C29" i="6"/>
  <c r="B29" i="6" s="1"/>
  <c r="J46" i="1" s="1"/>
  <c r="K46" i="1" s="1"/>
  <c r="C28" i="6"/>
  <c r="C39" i="6"/>
  <c r="B39" i="6" s="1"/>
  <c r="J56" i="1" s="1"/>
  <c r="K56" i="1" s="1"/>
  <c r="C59" i="6"/>
  <c r="C54" i="6"/>
  <c r="B54" i="6" s="1"/>
  <c r="J71" i="1" s="1"/>
  <c r="K71" i="1" s="1"/>
  <c r="C41" i="6"/>
  <c r="B41" i="6" s="1"/>
  <c r="J58" i="1" s="1"/>
  <c r="K58" i="1" s="1"/>
  <c r="C32" i="6"/>
  <c r="B32" i="6" s="1"/>
  <c r="J49" i="1" s="1"/>
  <c r="K49" i="1" s="1"/>
  <c r="C33" i="6"/>
  <c r="C23" i="6"/>
  <c r="B23" i="6" s="1"/>
  <c r="J40" i="1" s="1"/>
  <c r="K40" i="1" s="1"/>
  <c r="C26" i="6"/>
  <c r="B26" i="6" s="1"/>
  <c r="J43" i="1" s="1"/>
  <c r="K43" i="1" s="1"/>
  <c r="C12" i="6"/>
  <c r="C10" i="6"/>
  <c r="B10" i="6" s="1"/>
  <c r="J27" i="1" s="1"/>
  <c r="K27" i="1" s="1"/>
  <c r="C46" i="6"/>
  <c r="B46" i="6" s="1"/>
  <c r="J63" i="1" s="1"/>
  <c r="K63" i="1" s="1"/>
  <c r="C42" i="6"/>
  <c r="C40" i="6"/>
  <c r="B40" i="6" s="1"/>
  <c r="J57" i="1" s="1"/>
  <c r="K57" i="1" s="1"/>
  <c r="C36" i="6"/>
  <c r="E3" i="6" l="1"/>
  <c r="E52" i="6" s="1"/>
  <c r="G2" i="6"/>
  <c r="D58" i="6"/>
  <c r="D18" i="6"/>
  <c r="D20" i="6"/>
  <c r="D28" i="6"/>
  <c r="D15" i="6"/>
  <c r="D65" i="6"/>
  <c r="D44" i="6"/>
  <c r="D17" i="6"/>
  <c r="D54" i="6"/>
  <c r="D63" i="6"/>
  <c r="D16" i="6"/>
  <c r="D48" i="6"/>
  <c r="D46" i="6"/>
  <c r="D34" i="6"/>
  <c r="D40" i="6"/>
  <c r="D12" i="6"/>
  <c r="D60" i="6"/>
  <c r="D53" i="6"/>
  <c r="D45" i="6"/>
  <c r="D49" i="6"/>
  <c r="D33" i="6"/>
  <c r="D22" i="6"/>
  <c r="D8" i="6"/>
  <c r="D50" i="6"/>
  <c r="D39" i="6"/>
  <c r="D41" i="6"/>
  <c r="D7" i="6"/>
  <c r="D14" i="6"/>
  <c r="D25" i="6"/>
  <c r="D11" i="6"/>
  <c r="D37" i="6"/>
  <c r="D13" i="6"/>
  <c r="D38" i="6"/>
  <c r="D9" i="6"/>
  <c r="D66" i="6"/>
  <c r="D43" i="6"/>
  <c r="D42" i="6"/>
  <c r="D19" i="6"/>
  <c r="D10" i="6"/>
  <c r="D32" i="6"/>
  <c r="D47" i="6"/>
  <c r="D57" i="6"/>
  <c r="D24" i="6"/>
  <c r="D67" i="6"/>
  <c r="D31" i="6"/>
  <c r="D27" i="6"/>
  <c r="D21" i="6"/>
  <c r="D23" i="6"/>
  <c r="D59" i="6"/>
  <c r="D29" i="6"/>
  <c r="D51" i="6"/>
  <c r="D56" i="6"/>
  <c r="D62" i="6"/>
  <c r="D55" i="6"/>
  <c r="D30" i="6"/>
  <c r="D26" i="6"/>
  <c r="D35" i="6"/>
  <c r="D61" i="6"/>
  <c r="D64" i="6"/>
  <c r="D36" i="6"/>
  <c r="F3" i="6" l="1"/>
  <c r="F52" i="6" s="1"/>
  <c r="H2" i="6"/>
  <c r="E54" i="6"/>
  <c r="E59" i="6"/>
  <c r="E57" i="6"/>
  <c r="E20" i="6"/>
  <c r="E30" i="6"/>
  <c r="E28" i="6"/>
  <c r="E19" i="6"/>
  <c r="E55" i="6"/>
  <c r="E58" i="6"/>
  <c r="E49" i="6"/>
  <c r="E12" i="6"/>
  <c r="E62" i="6"/>
  <c r="E35" i="6"/>
  <c r="E17" i="6"/>
  <c r="E41" i="6"/>
  <c r="E67" i="6"/>
  <c r="E29" i="6"/>
  <c r="E7" i="6"/>
  <c r="E53" i="6"/>
  <c r="E15" i="6"/>
  <c r="E27" i="6"/>
  <c r="E36" i="6"/>
  <c r="E65" i="6"/>
  <c r="E32" i="6"/>
  <c r="E60" i="6"/>
  <c r="E40" i="6"/>
  <c r="E61" i="6"/>
  <c r="E38" i="6"/>
  <c r="E16" i="6"/>
  <c r="E25" i="6"/>
  <c r="E45" i="6"/>
  <c r="E33" i="6"/>
  <c r="E18" i="6"/>
  <c r="E13" i="6"/>
  <c r="E51" i="6"/>
  <c r="E10" i="6"/>
  <c r="E8" i="6"/>
  <c r="E22" i="6"/>
  <c r="E34" i="6"/>
  <c r="E43" i="6"/>
  <c r="E9" i="6"/>
  <c r="E46" i="6"/>
  <c r="E64" i="6"/>
  <c r="E24" i="6"/>
  <c r="E66" i="6"/>
  <c r="E47" i="6"/>
  <c r="E63" i="6"/>
  <c r="E50" i="6"/>
  <c r="E21" i="6"/>
  <c r="E37" i="6"/>
  <c r="E39" i="6"/>
  <c r="E42" i="6"/>
  <c r="E31" i="6"/>
  <c r="E56" i="6"/>
  <c r="E48" i="6"/>
  <c r="E11" i="6"/>
  <c r="E26" i="6"/>
  <c r="E14" i="6"/>
  <c r="E44" i="6"/>
  <c r="E23" i="6"/>
  <c r="G3" i="6" l="1"/>
  <c r="G52" i="6" s="1"/>
  <c r="I2" i="6"/>
  <c r="F36" i="6"/>
  <c r="F48" i="6"/>
  <c r="F45" i="6"/>
  <c r="F10" i="6"/>
  <c r="F40" i="6"/>
  <c r="F20" i="6"/>
  <c r="F15" i="6"/>
  <c r="F39" i="6"/>
  <c r="F16" i="6"/>
  <c r="F8" i="6"/>
  <c r="F62" i="6"/>
  <c r="F28" i="6"/>
  <c r="F60" i="6"/>
  <c r="F26" i="6"/>
  <c r="F11" i="6"/>
  <c r="F42" i="6"/>
  <c r="F24" i="6"/>
  <c r="F61" i="6"/>
  <c r="F64" i="6"/>
  <c r="F50" i="6"/>
  <c r="F18" i="6"/>
  <c r="F30" i="6"/>
  <c r="F21" i="6"/>
  <c r="F13" i="6"/>
  <c r="F46" i="6"/>
  <c r="F7" i="6"/>
  <c r="F35" i="6"/>
  <c r="F43" i="6"/>
  <c r="F44" i="6"/>
  <c r="F17" i="6"/>
  <c r="F47" i="6"/>
  <c r="F55" i="6"/>
  <c r="F23" i="6"/>
  <c r="F56" i="6"/>
  <c r="F66" i="6"/>
  <c r="F41" i="6"/>
  <c r="F51" i="6"/>
  <c r="F29" i="6"/>
  <c r="F53" i="6"/>
  <c r="F12" i="6"/>
  <c r="F65" i="6"/>
  <c r="F59" i="6"/>
  <c r="F49" i="6"/>
  <c r="F33" i="6"/>
  <c r="F27" i="6"/>
  <c r="F19" i="6"/>
  <c r="F57" i="6"/>
  <c r="F67" i="6"/>
  <c r="F58" i="6"/>
  <c r="F32" i="6"/>
  <c r="F14" i="6"/>
  <c r="F25" i="6"/>
  <c r="F37" i="6"/>
  <c r="F22" i="6"/>
  <c r="F63" i="6"/>
  <c r="F54" i="6"/>
  <c r="F9" i="6"/>
  <c r="F31" i="6"/>
  <c r="F38" i="6"/>
  <c r="F34" i="6"/>
  <c r="H3" i="6" l="1"/>
  <c r="H52" i="6" s="1"/>
  <c r="J2" i="6"/>
  <c r="G54" i="6"/>
  <c r="G59" i="6"/>
  <c r="G32" i="6"/>
  <c r="G25" i="6"/>
  <c r="G38" i="6"/>
  <c r="G16" i="6"/>
  <c r="G35" i="6"/>
  <c r="G21" i="6"/>
  <c r="G36" i="6"/>
  <c r="G47" i="6"/>
  <c r="G50" i="6"/>
  <c r="G31" i="6"/>
  <c r="G22" i="6"/>
  <c r="G8" i="6"/>
  <c r="G62" i="6"/>
  <c r="G9" i="6"/>
  <c r="G40" i="6"/>
  <c r="G13" i="6"/>
  <c r="G48" i="6"/>
  <c r="G58" i="6"/>
  <c r="G26" i="6"/>
  <c r="G15" i="6"/>
  <c r="G61" i="6"/>
  <c r="G24" i="6"/>
  <c r="G12" i="6"/>
  <c r="G65" i="6"/>
  <c r="G43" i="6"/>
  <c r="G37" i="6"/>
  <c r="G17" i="6"/>
  <c r="G46" i="6"/>
  <c r="G11" i="6"/>
  <c r="G66" i="6"/>
  <c r="G67" i="6"/>
  <c r="G63" i="6"/>
  <c r="G33" i="6"/>
  <c r="G51" i="6"/>
  <c r="G44" i="6"/>
  <c r="G30" i="6"/>
  <c r="G23" i="6"/>
  <c r="G60" i="6"/>
  <c r="G56" i="6"/>
  <c r="G14" i="6"/>
  <c r="G29" i="6"/>
  <c r="G18" i="6"/>
  <c r="G57" i="6"/>
  <c r="G20" i="6"/>
  <c r="G55" i="6"/>
  <c r="G45" i="6"/>
  <c r="G10" i="6"/>
  <c r="G42" i="6"/>
  <c r="G39" i="6"/>
  <c r="G7" i="6"/>
  <c r="G64" i="6"/>
  <c r="G34" i="6"/>
  <c r="G41" i="6"/>
  <c r="G27" i="6"/>
  <c r="G53" i="6"/>
  <c r="G19" i="6"/>
  <c r="G28" i="6"/>
  <c r="G49" i="6"/>
  <c r="I3" i="6" l="1"/>
  <c r="I52" i="6" s="1"/>
  <c r="K2" i="6"/>
  <c r="H64" i="6"/>
  <c r="H56" i="6"/>
  <c r="H27" i="6"/>
  <c r="H38" i="6"/>
  <c r="H7" i="6"/>
  <c r="H12" i="6"/>
  <c r="H57" i="6"/>
  <c r="H42" i="6"/>
  <c r="H19" i="6"/>
  <c r="H54" i="6"/>
  <c r="H23" i="6"/>
  <c r="H10" i="6"/>
  <c r="H28" i="6"/>
  <c r="H49" i="6"/>
  <c r="H29" i="6"/>
  <c r="H20" i="6"/>
  <c r="H48" i="6"/>
  <c r="H34" i="6"/>
  <c r="H13" i="6"/>
  <c r="H30" i="6"/>
  <c r="H15" i="6"/>
  <c r="H31" i="6"/>
  <c r="H22" i="6"/>
  <c r="H60" i="6"/>
  <c r="H67" i="6"/>
  <c r="H58" i="6"/>
  <c r="H8" i="6"/>
  <c r="H39" i="6"/>
  <c r="H46" i="6"/>
  <c r="H37" i="6"/>
  <c r="H66" i="6"/>
  <c r="H36" i="6"/>
  <c r="H43" i="6"/>
  <c r="H50" i="6"/>
  <c r="H55" i="6"/>
  <c r="H11" i="6"/>
  <c r="H41" i="6"/>
  <c r="H53" i="6"/>
  <c r="H33" i="6"/>
  <c r="H9" i="6"/>
  <c r="H35" i="6"/>
  <c r="H45" i="6"/>
  <c r="H14" i="6"/>
  <c r="H44" i="6"/>
  <c r="H16" i="6"/>
  <c r="H25" i="6"/>
  <c r="H18" i="6"/>
  <c r="H26" i="6"/>
  <c r="H63" i="6"/>
  <c r="H51" i="6"/>
  <c r="H40" i="6"/>
  <c r="H62" i="6"/>
  <c r="H47" i="6"/>
  <c r="H65" i="6"/>
  <c r="H59" i="6"/>
  <c r="H61" i="6"/>
  <c r="H21" i="6"/>
  <c r="H24" i="6"/>
  <c r="H32" i="6"/>
  <c r="H17" i="6"/>
  <c r="J3" i="6" l="1"/>
  <c r="J52" i="6" s="1"/>
  <c r="L2" i="6"/>
  <c r="I50" i="6"/>
  <c r="I63" i="6"/>
  <c r="I20" i="6"/>
  <c r="I15" i="6"/>
  <c r="I13" i="6"/>
  <c r="I21" i="6"/>
  <c r="I34" i="6"/>
  <c r="I25" i="6"/>
  <c r="I16" i="6"/>
  <c r="I27" i="6"/>
  <c r="I43" i="6"/>
  <c r="I58" i="6"/>
  <c r="I24" i="6"/>
  <c r="I9" i="6"/>
  <c r="I14" i="6"/>
  <c r="I35" i="6"/>
  <c r="I41" i="6"/>
  <c r="I39" i="6"/>
  <c r="I48" i="6"/>
  <c r="I46" i="6"/>
  <c r="I17" i="6"/>
  <c r="I8" i="6"/>
  <c r="I38" i="6"/>
  <c r="I42" i="6"/>
  <c r="I37" i="6"/>
  <c r="I54" i="6"/>
  <c r="I53" i="6"/>
  <c r="I62" i="6"/>
  <c r="I10" i="6"/>
  <c r="I49" i="6"/>
  <c r="I40" i="6"/>
  <c r="I36" i="6"/>
  <c r="I23" i="6"/>
  <c r="I67" i="6"/>
  <c r="I28" i="6"/>
  <c r="I12" i="6"/>
  <c r="I61" i="6"/>
  <c r="I22" i="6"/>
  <c r="I26" i="6"/>
  <c r="I18" i="6"/>
  <c r="I59" i="6"/>
  <c r="I64" i="6"/>
  <c r="I11" i="6"/>
  <c r="I51" i="6"/>
  <c r="I57" i="6"/>
  <c r="I66" i="6"/>
  <c r="I31" i="6"/>
  <c r="I56" i="6"/>
  <c r="I65" i="6"/>
  <c r="I29" i="6"/>
  <c r="I7" i="6"/>
  <c r="I30" i="6"/>
  <c r="I55" i="6"/>
  <c r="I45" i="6"/>
  <c r="I60" i="6"/>
  <c r="I33" i="6"/>
  <c r="I19" i="6"/>
  <c r="I32" i="6"/>
  <c r="I47" i="6"/>
  <c r="I44" i="6"/>
  <c r="K3" i="6" l="1"/>
  <c r="K52" i="6" s="1"/>
  <c r="M2" i="6"/>
  <c r="J19" i="6"/>
  <c r="J13" i="6"/>
  <c r="J45" i="6"/>
  <c r="J38" i="6"/>
  <c r="J15" i="6"/>
  <c r="J16" i="6"/>
  <c r="J47" i="6"/>
  <c r="J62" i="6"/>
  <c r="J26" i="6"/>
  <c r="J10" i="6"/>
  <c r="J56" i="6"/>
  <c r="J8" i="6"/>
  <c r="J66" i="6"/>
  <c r="J61" i="6"/>
  <c r="J33" i="6"/>
  <c r="J34" i="6"/>
  <c r="J67" i="6"/>
  <c r="J63" i="6"/>
  <c r="J17" i="6"/>
  <c r="J51" i="6"/>
  <c r="J31" i="6"/>
  <c r="J58" i="6"/>
  <c r="J23" i="6"/>
  <c r="J11" i="6"/>
  <c r="J36" i="6"/>
  <c r="J50" i="6"/>
  <c r="J65" i="6"/>
  <c r="J49" i="6"/>
  <c r="J24" i="6"/>
  <c r="J46" i="6"/>
  <c r="J37" i="6"/>
  <c r="J9" i="6"/>
  <c r="J30" i="6"/>
  <c r="J44" i="6"/>
  <c r="J55" i="6"/>
  <c r="J54" i="6"/>
  <c r="J40" i="6"/>
  <c r="J7" i="6"/>
  <c r="J29" i="6"/>
  <c r="J21" i="6"/>
  <c r="J32" i="6"/>
  <c r="J64" i="6"/>
  <c r="J39" i="6"/>
  <c r="J28" i="6"/>
  <c r="J53" i="6"/>
  <c r="J18" i="6"/>
  <c r="J59" i="6"/>
  <c r="J60" i="6"/>
  <c r="J12" i="6"/>
  <c r="J25" i="6"/>
  <c r="J22" i="6"/>
  <c r="J27" i="6"/>
  <c r="J43" i="6"/>
  <c r="J35" i="6"/>
  <c r="J14" i="6"/>
  <c r="J48" i="6"/>
  <c r="J41" i="6"/>
  <c r="J42" i="6"/>
  <c r="J20" i="6"/>
  <c r="J57" i="6"/>
  <c r="L3" i="6" l="1"/>
  <c r="L52" i="6" s="1"/>
  <c r="N2" i="6"/>
  <c r="K59" i="6"/>
  <c r="K47" i="6"/>
  <c r="K33" i="6"/>
  <c r="K53" i="6"/>
  <c r="K49" i="6"/>
  <c r="K57" i="6"/>
  <c r="K37" i="6"/>
  <c r="K58" i="6"/>
  <c r="K50" i="6"/>
  <c r="K67" i="6"/>
  <c r="K14" i="6"/>
  <c r="K46" i="6"/>
  <c r="K11" i="6"/>
  <c r="K32" i="6"/>
  <c r="K35" i="6"/>
  <c r="K36" i="6"/>
  <c r="K13" i="6"/>
  <c r="K27" i="6"/>
  <c r="K60" i="6"/>
  <c r="K65" i="6"/>
  <c r="K62" i="6"/>
  <c r="K44" i="6"/>
  <c r="K30" i="6"/>
  <c r="K26" i="6"/>
  <c r="K61" i="6"/>
  <c r="K48" i="6"/>
  <c r="K56" i="6"/>
  <c r="K22" i="6"/>
  <c r="K28" i="6"/>
  <c r="K66" i="6"/>
  <c r="K18" i="6"/>
  <c r="K16" i="6"/>
  <c r="K31" i="6"/>
  <c r="K41" i="6"/>
  <c r="K55" i="6"/>
  <c r="K17" i="6"/>
  <c r="K21" i="6"/>
  <c r="K23" i="6"/>
  <c r="K12" i="6"/>
  <c r="K51" i="6"/>
  <c r="K34" i="6"/>
  <c r="K64" i="6"/>
  <c r="K24" i="6"/>
  <c r="K38" i="6"/>
  <c r="K39" i="6"/>
  <c r="K19" i="6"/>
  <c r="K63" i="6"/>
  <c r="K43" i="6"/>
  <c r="K7" i="6"/>
  <c r="K8" i="6"/>
  <c r="K20" i="6"/>
  <c r="K29" i="6"/>
  <c r="K15" i="6"/>
  <c r="K54" i="6"/>
  <c r="K45" i="6"/>
  <c r="K42" i="6"/>
  <c r="K10" i="6"/>
  <c r="K9" i="6"/>
  <c r="K25" i="6"/>
  <c r="K40" i="6"/>
  <c r="M3" i="6" l="1"/>
  <c r="M52" i="6" s="1"/>
  <c r="O2" i="6"/>
  <c r="L41" i="6"/>
  <c r="L54" i="6"/>
  <c r="L55" i="6"/>
  <c r="L10" i="6"/>
  <c r="L62" i="6"/>
  <c r="L57" i="6"/>
  <c r="L27" i="6"/>
  <c r="L40" i="6"/>
  <c r="L9" i="6"/>
  <c r="L34" i="6"/>
  <c r="L50" i="6"/>
  <c r="L24" i="6"/>
  <c r="L51" i="6"/>
  <c r="L49" i="6"/>
  <c r="L19" i="6"/>
  <c r="L31" i="6"/>
  <c r="L13" i="6"/>
  <c r="L23" i="6"/>
  <c r="L56" i="6"/>
  <c r="L7" i="6"/>
  <c r="L46" i="6"/>
  <c r="L11" i="6"/>
  <c r="L26" i="6"/>
  <c r="L20" i="6"/>
  <c r="L43" i="6"/>
  <c r="L15" i="6"/>
  <c r="L45" i="6"/>
  <c r="L42" i="6"/>
  <c r="L29" i="6"/>
  <c r="L30" i="6"/>
  <c r="L18" i="6"/>
  <c r="L21" i="6"/>
  <c r="L36" i="6"/>
  <c r="L17" i="6"/>
  <c r="L59" i="6"/>
  <c r="L65" i="6"/>
  <c r="L53" i="6"/>
  <c r="L44" i="6"/>
  <c r="L8" i="6"/>
  <c r="L66" i="6"/>
  <c r="L32" i="6"/>
  <c r="L48" i="6"/>
  <c r="L64" i="6"/>
  <c r="L25" i="6"/>
  <c r="L28" i="6"/>
  <c r="L12" i="6"/>
  <c r="L35" i="6"/>
  <c r="L60" i="6"/>
  <c r="L39" i="6"/>
  <c r="L58" i="6"/>
  <c r="L38" i="6"/>
  <c r="L22" i="6"/>
  <c r="L14" i="6"/>
  <c r="L47" i="6"/>
  <c r="L67" i="6"/>
  <c r="L63" i="6"/>
  <c r="L33" i="6"/>
  <c r="L37" i="6"/>
  <c r="L61" i="6"/>
  <c r="L16" i="6"/>
  <c r="N3" i="6" l="1"/>
  <c r="N52" i="6" s="1"/>
  <c r="P2" i="6"/>
  <c r="M58" i="6"/>
  <c r="M39" i="6"/>
  <c r="M32" i="6"/>
  <c r="M62" i="6"/>
  <c r="M23" i="6"/>
  <c r="M22" i="6"/>
  <c r="M28" i="6"/>
  <c r="M26" i="6"/>
  <c r="M38" i="6"/>
  <c r="M42" i="6"/>
  <c r="M41" i="6"/>
  <c r="M59" i="6"/>
  <c r="M55" i="6"/>
  <c r="M13" i="6"/>
  <c r="M40" i="6"/>
  <c r="M7" i="6"/>
  <c r="M36" i="6"/>
  <c r="M34" i="6"/>
  <c r="M45" i="6"/>
  <c r="M19" i="6"/>
  <c r="M10" i="6"/>
  <c r="M9" i="6"/>
  <c r="M47" i="6"/>
  <c r="M60" i="6"/>
  <c r="M50" i="6"/>
  <c r="M56" i="6"/>
  <c r="M33" i="6"/>
  <c r="M61" i="6"/>
  <c r="M25" i="6"/>
  <c r="M16" i="6"/>
  <c r="M44" i="6"/>
  <c r="M14" i="6"/>
  <c r="M48" i="6"/>
  <c r="M67" i="6"/>
  <c r="M8" i="6"/>
  <c r="M49" i="6"/>
  <c r="M46" i="6"/>
  <c r="M17" i="6"/>
  <c r="M15" i="6"/>
  <c r="M20" i="6"/>
  <c r="M37" i="6"/>
  <c r="M11" i="6"/>
  <c r="M57" i="6"/>
  <c r="M53" i="6"/>
  <c r="M51" i="6"/>
  <c r="M12" i="6"/>
  <c r="M65" i="6"/>
  <c r="M64" i="6"/>
  <c r="M30" i="6"/>
  <c r="M18" i="6"/>
  <c r="M54" i="6"/>
  <c r="M27" i="6"/>
  <c r="M29" i="6"/>
  <c r="M63" i="6"/>
  <c r="M43" i="6"/>
  <c r="M21" i="6"/>
  <c r="M66" i="6"/>
  <c r="M35" i="6"/>
  <c r="M31" i="6"/>
  <c r="M24" i="6"/>
  <c r="O3" i="6" l="1"/>
  <c r="O52" i="6" s="1"/>
  <c r="Q2" i="6"/>
  <c r="N45" i="6"/>
  <c r="N47" i="6"/>
  <c r="N25" i="6"/>
  <c r="N16" i="6"/>
  <c r="N33" i="6"/>
  <c r="N10" i="6"/>
  <c r="N9" i="6"/>
  <c r="N23" i="6"/>
  <c r="N65" i="6"/>
  <c r="N43" i="6"/>
  <c r="N62" i="6"/>
  <c r="N14" i="6"/>
  <c r="N19" i="6"/>
  <c r="N41" i="6"/>
  <c r="N20" i="6"/>
  <c r="N36" i="6"/>
  <c r="N60" i="6"/>
  <c r="N63" i="6"/>
  <c r="N31" i="6"/>
  <c r="N27" i="6"/>
  <c r="N35" i="6"/>
  <c r="N34" i="6"/>
  <c r="N61" i="6"/>
  <c r="N53" i="6"/>
  <c r="N54" i="6"/>
  <c r="N67" i="6"/>
  <c r="N66" i="6"/>
  <c r="N22" i="6"/>
  <c r="N15" i="6"/>
  <c r="N32" i="6"/>
  <c r="N49" i="6"/>
  <c r="N46" i="6"/>
  <c r="N37" i="6"/>
  <c r="N59" i="6"/>
  <c r="N17" i="6"/>
  <c r="N26" i="6"/>
  <c r="N13" i="6"/>
  <c r="N51" i="6"/>
  <c r="N24" i="6"/>
  <c r="N50" i="6"/>
  <c r="N38" i="6"/>
  <c r="N64" i="6"/>
  <c r="N18" i="6"/>
  <c r="N44" i="6"/>
  <c r="N11" i="6"/>
  <c r="N8" i="6"/>
  <c r="N56" i="6"/>
  <c r="N57" i="6"/>
  <c r="N48" i="6"/>
  <c r="N42" i="6"/>
  <c r="N21" i="6"/>
  <c r="N30" i="6"/>
  <c r="N55" i="6"/>
  <c r="N58" i="6"/>
  <c r="N29" i="6"/>
  <c r="N39" i="6"/>
  <c r="N40" i="6"/>
  <c r="N12" i="6"/>
  <c r="N7" i="6"/>
  <c r="N28" i="6"/>
  <c r="P3" i="6" l="1"/>
  <c r="P52" i="6" s="1"/>
  <c r="R2" i="6"/>
  <c r="O8" i="6"/>
  <c r="O25" i="6"/>
  <c r="O38" i="6"/>
  <c r="O37" i="6"/>
  <c r="O42" i="6"/>
  <c r="O14" i="6"/>
  <c r="O7" i="6"/>
  <c r="O55" i="6"/>
  <c r="O62" i="6"/>
  <c r="O44" i="6"/>
  <c r="O65" i="6"/>
  <c r="O24" i="6"/>
  <c r="O41" i="6"/>
  <c r="O30" i="6"/>
  <c r="O63" i="6"/>
  <c r="O47" i="6"/>
  <c r="O11" i="6"/>
  <c r="O20" i="6"/>
  <c r="O28" i="6"/>
  <c r="O35" i="6"/>
  <c r="O54" i="6"/>
  <c r="O49" i="6"/>
  <c r="O57" i="6"/>
  <c r="O59" i="6"/>
  <c r="O36" i="6"/>
  <c r="O61" i="6"/>
  <c r="O10" i="6"/>
  <c r="O33" i="6"/>
  <c r="O18" i="6"/>
  <c r="O32" i="6"/>
  <c r="O40" i="6"/>
  <c r="O67" i="6"/>
  <c r="O66" i="6"/>
  <c r="O58" i="6"/>
  <c r="O13" i="6"/>
  <c r="O39" i="6"/>
  <c r="O19" i="6"/>
  <c r="O26" i="6"/>
  <c r="O17" i="6"/>
  <c r="O21" i="6"/>
  <c r="O53" i="6"/>
  <c r="O34" i="6"/>
  <c r="O27" i="6"/>
  <c r="O46" i="6"/>
  <c r="O15" i="6"/>
  <c r="O22" i="6"/>
  <c r="O23" i="6"/>
  <c r="O43" i="6"/>
  <c r="O50" i="6"/>
  <c r="O64" i="6"/>
  <c r="O56" i="6"/>
  <c r="O48" i="6"/>
  <c r="O9" i="6"/>
  <c r="O45" i="6"/>
  <c r="O51" i="6"/>
  <c r="O12" i="6"/>
  <c r="O29" i="6"/>
  <c r="O31" i="6"/>
  <c r="O60" i="6"/>
  <c r="O16" i="6"/>
  <c r="Q3" i="6" l="1"/>
  <c r="Q52" i="6" s="1"/>
  <c r="S2" i="6"/>
  <c r="P62" i="6"/>
  <c r="P21" i="6"/>
  <c r="P10" i="6"/>
  <c r="P14" i="6"/>
  <c r="P34" i="6"/>
  <c r="P66" i="6"/>
  <c r="P22" i="6"/>
  <c r="P20" i="6"/>
  <c r="P7" i="6"/>
  <c r="P35" i="6"/>
  <c r="P33" i="6"/>
  <c r="P49" i="6"/>
  <c r="P38" i="6"/>
  <c r="P59" i="6"/>
  <c r="P65" i="6"/>
  <c r="P36" i="6"/>
  <c r="P12" i="6"/>
  <c r="P43" i="6"/>
  <c r="P53" i="6"/>
  <c r="P23" i="6"/>
  <c r="P55" i="6"/>
  <c r="P29" i="6"/>
  <c r="P13" i="6"/>
  <c r="P42" i="6"/>
  <c r="P56" i="6"/>
  <c r="P45" i="6"/>
  <c r="P48" i="6"/>
  <c r="P26" i="6"/>
  <c r="P30" i="6"/>
  <c r="P39" i="6"/>
  <c r="P63" i="6"/>
  <c r="P51" i="6"/>
  <c r="P18" i="6"/>
  <c r="P61" i="6"/>
  <c r="P60" i="6"/>
  <c r="P41" i="6"/>
  <c r="P11" i="6"/>
  <c r="P19" i="6"/>
  <c r="P44" i="6"/>
  <c r="P16" i="6"/>
  <c r="P24" i="6"/>
  <c r="P47" i="6"/>
  <c r="P50" i="6"/>
  <c r="P64" i="6"/>
  <c r="P46" i="6"/>
  <c r="P15" i="6"/>
  <c r="P40" i="6"/>
  <c r="P31" i="6"/>
  <c r="P9" i="6"/>
  <c r="P37" i="6"/>
  <c r="P58" i="6"/>
  <c r="P67" i="6"/>
  <c r="P57" i="6"/>
  <c r="P28" i="6"/>
  <c r="P32" i="6"/>
  <c r="P27" i="6"/>
  <c r="P54" i="6"/>
  <c r="P8" i="6"/>
  <c r="P17" i="6"/>
  <c r="P25" i="6"/>
  <c r="R3" i="6" l="1"/>
  <c r="R52" i="6" s="1"/>
  <c r="T2" i="6"/>
  <c r="Q66" i="6"/>
  <c r="Q22" i="6"/>
  <c r="Q31" i="6"/>
  <c r="Q48" i="6"/>
  <c r="Q47" i="6"/>
  <c r="Q39" i="6"/>
  <c r="Q35" i="6"/>
  <c r="Q26" i="6"/>
  <c r="Q59" i="6"/>
  <c r="Q41" i="6"/>
  <c r="Q24" i="6"/>
  <c r="Q62" i="6"/>
  <c r="Q25" i="6"/>
  <c r="Q38" i="6"/>
  <c r="Q30" i="6"/>
  <c r="Q37" i="6"/>
  <c r="Q14" i="6"/>
  <c r="Q50" i="6"/>
  <c r="Q7" i="6"/>
  <c r="Q33" i="6"/>
  <c r="Q12" i="6"/>
  <c r="Q61" i="6"/>
  <c r="Q64" i="6"/>
  <c r="Q23" i="6"/>
  <c r="Q28" i="6"/>
  <c r="Q21" i="6"/>
  <c r="Q17" i="6"/>
  <c r="Q8" i="6"/>
  <c r="Q67" i="6"/>
  <c r="Q63" i="6"/>
  <c r="Q43" i="6"/>
  <c r="Q11" i="6"/>
  <c r="Q32" i="6"/>
  <c r="Q54" i="6"/>
  <c r="Q15" i="6"/>
  <c r="Q45" i="6"/>
  <c r="Q58" i="6"/>
  <c r="Q29" i="6"/>
  <c r="Q19" i="6"/>
  <c r="Q36" i="6"/>
  <c r="Q10" i="6"/>
  <c r="Q57" i="6"/>
  <c r="Q53" i="6"/>
  <c r="Q16" i="6"/>
  <c r="Q34" i="6"/>
  <c r="Q44" i="6"/>
  <c r="Q46" i="6"/>
  <c r="Q18" i="6"/>
  <c r="Q9" i="6"/>
  <c r="Q20" i="6"/>
  <c r="Q51" i="6"/>
  <c r="Q56" i="6"/>
  <c r="Q60" i="6"/>
  <c r="Q55" i="6"/>
  <c r="Q42" i="6"/>
  <c r="Q27" i="6"/>
  <c r="Q65" i="6"/>
  <c r="Q40" i="6"/>
  <c r="Q13" i="6"/>
  <c r="Q49" i="6"/>
  <c r="S3" i="6" l="1"/>
  <c r="S52" i="6" s="1"/>
  <c r="U2" i="6"/>
  <c r="R29" i="6"/>
  <c r="R43" i="6"/>
  <c r="R18" i="6"/>
  <c r="R67" i="6"/>
  <c r="R11" i="6"/>
  <c r="R35" i="6"/>
  <c r="R14" i="6"/>
  <c r="R31" i="6"/>
  <c r="R9" i="6"/>
  <c r="R40" i="6"/>
  <c r="R20" i="6"/>
  <c r="R25" i="6"/>
  <c r="R41" i="6"/>
  <c r="R7" i="6"/>
  <c r="R15" i="6"/>
  <c r="R66" i="6"/>
  <c r="R28" i="6"/>
  <c r="R30" i="6"/>
  <c r="R60" i="6"/>
  <c r="R55" i="6"/>
  <c r="R53" i="6"/>
  <c r="R63" i="6"/>
  <c r="R56" i="6"/>
  <c r="R27" i="6"/>
  <c r="R34" i="6"/>
  <c r="R50" i="6"/>
  <c r="R13" i="6"/>
  <c r="R23" i="6"/>
  <c r="R26" i="6"/>
  <c r="R21" i="6"/>
  <c r="R16" i="6"/>
  <c r="R46" i="6"/>
  <c r="R42" i="6"/>
  <c r="R24" i="6"/>
  <c r="R12" i="6"/>
  <c r="R62" i="6"/>
  <c r="R54" i="6"/>
  <c r="R33" i="6"/>
  <c r="R39" i="6"/>
  <c r="R64" i="6"/>
  <c r="R22" i="6"/>
  <c r="R10" i="6"/>
  <c r="R17" i="6"/>
  <c r="R61" i="6"/>
  <c r="R38" i="6"/>
  <c r="R44" i="6"/>
  <c r="R36" i="6"/>
  <c r="R51" i="6"/>
  <c r="R8" i="6"/>
  <c r="R32" i="6"/>
  <c r="R47" i="6"/>
  <c r="R48" i="6"/>
  <c r="R37" i="6"/>
  <c r="R65" i="6"/>
  <c r="R57" i="6"/>
  <c r="R58" i="6"/>
  <c r="R59" i="6"/>
  <c r="R19" i="6"/>
  <c r="R49" i="6"/>
  <c r="R45" i="6"/>
  <c r="T3" i="6" l="1"/>
  <c r="T52" i="6" s="1"/>
  <c r="V2" i="6"/>
  <c r="S35" i="6"/>
  <c r="S54" i="6"/>
  <c r="S31" i="6"/>
  <c r="S26" i="6"/>
  <c r="S41" i="6"/>
  <c r="S30" i="6"/>
  <c r="S28" i="6"/>
  <c r="S48" i="6"/>
  <c r="S19" i="6"/>
  <c r="S23" i="6"/>
  <c r="S29" i="6"/>
  <c r="S50" i="6"/>
  <c r="S42" i="6"/>
  <c r="S64" i="6"/>
  <c r="S38" i="6"/>
  <c r="S10" i="6"/>
  <c r="S14" i="6"/>
  <c r="S57" i="6"/>
  <c r="S44" i="6"/>
  <c r="S34" i="6"/>
  <c r="S53" i="6"/>
  <c r="S13" i="6"/>
  <c r="S63" i="6"/>
  <c r="S47" i="6"/>
  <c r="S17" i="6"/>
  <c r="S11" i="6"/>
  <c r="S20" i="6"/>
  <c r="S43" i="6"/>
  <c r="S51" i="6"/>
  <c r="S37" i="6"/>
  <c r="S67" i="6"/>
  <c r="S46" i="6"/>
  <c r="S49" i="6"/>
  <c r="S24" i="6"/>
  <c r="S33" i="6"/>
  <c r="S45" i="6"/>
  <c r="S55" i="6"/>
  <c r="S21" i="6"/>
  <c r="S22" i="6"/>
  <c r="S65" i="6"/>
  <c r="S36" i="6"/>
  <c r="S58" i="6"/>
  <c r="S18" i="6"/>
  <c r="S62" i="6"/>
  <c r="S12" i="6"/>
  <c r="S8" i="6"/>
  <c r="S15" i="6"/>
  <c r="S25" i="6"/>
  <c r="S61" i="6"/>
  <c r="S40" i="6"/>
  <c r="S60" i="6"/>
  <c r="S39" i="6"/>
  <c r="S9" i="6"/>
  <c r="S32" i="6"/>
  <c r="S66" i="6"/>
  <c r="S7" i="6"/>
  <c r="S16" i="6"/>
  <c r="S59" i="6"/>
  <c r="S56" i="6"/>
  <c r="S27" i="6"/>
  <c r="U3" i="6" l="1"/>
  <c r="U52" i="6" s="1"/>
  <c r="W2" i="6"/>
  <c r="T56" i="6"/>
  <c r="T44" i="6"/>
  <c r="T15" i="6"/>
  <c r="T21" i="6"/>
  <c r="T29" i="6"/>
  <c r="T19" i="6"/>
  <c r="T18" i="6"/>
  <c r="T59" i="6"/>
  <c r="T23" i="6"/>
  <c r="T48" i="6"/>
  <c r="T10" i="6"/>
  <c r="T58" i="6"/>
  <c r="T7" i="6"/>
  <c r="T37" i="6"/>
  <c r="T26" i="6"/>
  <c r="T49" i="6"/>
  <c r="T62" i="6"/>
  <c r="T22" i="6"/>
  <c r="T20" i="6"/>
  <c r="T47" i="6"/>
  <c r="T66" i="6"/>
  <c r="T67" i="6"/>
  <c r="T64" i="6"/>
  <c r="T36" i="6"/>
  <c r="T31" i="6"/>
  <c r="T30" i="6"/>
  <c r="T60" i="6"/>
  <c r="T11" i="6"/>
  <c r="T12" i="6"/>
  <c r="T25" i="6"/>
  <c r="T24" i="6"/>
  <c r="T54" i="6"/>
  <c r="T38" i="6"/>
  <c r="T27" i="6"/>
  <c r="T14" i="6"/>
  <c r="T17" i="6"/>
  <c r="T8" i="6"/>
  <c r="T42" i="6"/>
  <c r="T45" i="6"/>
  <c r="T35" i="6"/>
  <c r="T13" i="6"/>
  <c r="T28" i="6"/>
  <c r="T41" i="6"/>
  <c r="T9" i="6"/>
  <c r="T65" i="6"/>
  <c r="T33" i="6"/>
  <c r="T34" i="6"/>
  <c r="T39" i="6"/>
  <c r="T46" i="6"/>
  <c r="T32" i="6"/>
  <c r="T40" i="6"/>
  <c r="T53" i="6"/>
  <c r="T50" i="6"/>
  <c r="T51" i="6"/>
  <c r="T55" i="6"/>
  <c r="T63" i="6"/>
  <c r="T57" i="6"/>
  <c r="T16" i="6"/>
  <c r="T43" i="6"/>
  <c r="T61" i="6"/>
  <c r="V3" i="6" l="1"/>
  <c r="V52" i="6" s="1"/>
  <c r="X2" i="6"/>
  <c r="U32" i="6"/>
  <c r="U29" i="6"/>
  <c r="U57" i="6"/>
  <c r="U40" i="6"/>
  <c r="U67" i="6"/>
  <c r="U35" i="6"/>
  <c r="U25" i="6"/>
  <c r="U37" i="6"/>
  <c r="U60" i="6"/>
  <c r="U45" i="6"/>
  <c r="U34" i="6"/>
  <c r="U7" i="6"/>
  <c r="U8" i="6"/>
  <c r="U39" i="6"/>
  <c r="U9" i="6"/>
  <c r="U46" i="6"/>
  <c r="U16" i="6"/>
  <c r="U20" i="6"/>
  <c r="U23" i="6"/>
  <c r="U50" i="6"/>
  <c r="U30" i="6"/>
  <c r="U14" i="6"/>
  <c r="U62" i="6"/>
  <c r="U36" i="6"/>
  <c r="U43" i="6"/>
  <c r="U13" i="6"/>
  <c r="U65" i="6"/>
  <c r="U21" i="6"/>
  <c r="U44" i="6"/>
  <c r="U64" i="6"/>
  <c r="U61" i="6"/>
  <c r="U54" i="6"/>
  <c r="U56" i="6"/>
  <c r="U55" i="6"/>
  <c r="U19" i="6"/>
  <c r="U10" i="6"/>
  <c r="U63" i="6"/>
  <c r="U26" i="6"/>
  <c r="U31" i="6"/>
  <c r="U33" i="6"/>
  <c r="U28" i="6"/>
  <c r="U27" i="6"/>
  <c r="U42" i="6"/>
  <c r="U58" i="6"/>
  <c r="U47" i="6"/>
  <c r="U41" i="6"/>
  <c r="U15" i="6"/>
  <c r="U66" i="6"/>
  <c r="U22" i="6"/>
  <c r="U53" i="6"/>
  <c r="U11" i="6"/>
  <c r="U48" i="6"/>
  <c r="U17" i="6"/>
  <c r="U24" i="6"/>
  <c r="U12" i="6"/>
  <c r="U51" i="6"/>
  <c r="U38" i="6"/>
  <c r="U49" i="6"/>
  <c r="U59" i="6"/>
  <c r="U18" i="6"/>
  <c r="W3" i="6" l="1"/>
  <c r="W52" i="6" s="1"/>
  <c r="Y2" i="6"/>
  <c r="V10" i="6"/>
  <c r="V19" i="6"/>
  <c r="V43" i="6"/>
  <c r="V42" i="6"/>
  <c r="V14" i="6"/>
  <c r="V37" i="6"/>
  <c r="V26" i="6"/>
  <c r="V12" i="6"/>
  <c r="V49" i="6"/>
  <c r="V25" i="6"/>
  <c r="V21" i="6"/>
  <c r="V56" i="6"/>
  <c r="V55" i="6"/>
  <c r="V17" i="6"/>
  <c r="V46" i="6"/>
  <c r="V9" i="6"/>
  <c r="V67" i="6"/>
  <c r="V54" i="6"/>
  <c r="V18" i="6"/>
  <c r="V35" i="6"/>
  <c r="V23" i="6"/>
  <c r="V64" i="6"/>
  <c r="V58" i="6"/>
  <c r="V13" i="6"/>
  <c r="V41" i="6"/>
  <c r="V36" i="6"/>
  <c r="V29" i="6"/>
  <c r="V38" i="6"/>
  <c r="V45" i="6"/>
  <c r="V65" i="6"/>
  <c r="V50" i="6"/>
  <c r="V8" i="6"/>
  <c r="V47" i="6"/>
  <c r="V24" i="6"/>
  <c r="V51" i="6"/>
  <c r="V30" i="6"/>
  <c r="V39" i="6"/>
  <c r="V62" i="6"/>
  <c r="V34" i="6"/>
  <c r="V16" i="6"/>
  <c r="V48" i="6"/>
  <c r="V44" i="6"/>
  <c r="V61" i="6"/>
  <c r="V7" i="6"/>
  <c r="V40" i="6"/>
  <c r="V59" i="6"/>
  <c r="V28" i="6"/>
  <c r="V60" i="6"/>
  <c r="V32" i="6"/>
  <c r="V31" i="6"/>
  <c r="V53" i="6"/>
  <c r="V11" i="6"/>
  <c r="V15" i="6"/>
  <c r="V27" i="6"/>
  <c r="V57" i="6"/>
  <c r="V66" i="6"/>
  <c r="V22" i="6"/>
  <c r="V63" i="6"/>
  <c r="V20" i="6"/>
  <c r="V33" i="6"/>
  <c r="X3" i="6" l="1"/>
  <c r="X52" i="6" s="1"/>
  <c r="Z2" i="6"/>
  <c r="W43" i="6"/>
  <c r="W58" i="6"/>
  <c r="W42" i="6"/>
  <c r="W48" i="6"/>
  <c r="W64" i="6"/>
  <c r="W47" i="6"/>
  <c r="W61" i="6"/>
  <c r="W51" i="6"/>
  <c r="W33" i="6"/>
  <c r="W29" i="6"/>
  <c r="W65" i="6"/>
  <c r="W39" i="6"/>
  <c r="W49" i="6"/>
  <c r="W20" i="6"/>
  <c r="W46" i="6"/>
  <c r="W36" i="6"/>
  <c r="W30" i="6"/>
  <c r="W8" i="6"/>
  <c r="W18" i="6"/>
  <c r="W31" i="6"/>
  <c r="W44" i="6"/>
  <c r="W12" i="6"/>
  <c r="W14" i="6"/>
  <c r="W27" i="6"/>
  <c r="W45" i="6"/>
  <c r="W53" i="6"/>
  <c r="W17" i="6"/>
  <c r="W66" i="6"/>
  <c r="W7" i="6"/>
  <c r="W28" i="6"/>
  <c r="W26" i="6"/>
  <c r="W40" i="6"/>
  <c r="W16" i="6"/>
  <c r="W9" i="6"/>
  <c r="W59" i="6"/>
  <c r="W13" i="6"/>
  <c r="W24" i="6"/>
  <c r="W63" i="6"/>
  <c r="W50" i="6"/>
  <c r="W32" i="6"/>
  <c r="W34" i="6"/>
  <c r="W11" i="6"/>
  <c r="W55" i="6"/>
  <c r="W22" i="6"/>
  <c r="W67" i="6"/>
  <c r="W57" i="6"/>
  <c r="W21" i="6"/>
  <c r="W54" i="6"/>
  <c r="W23" i="6"/>
  <c r="W10" i="6"/>
  <c r="W56" i="6"/>
  <c r="W62" i="6"/>
  <c r="W35" i="6"/>
  <c r="W15" i="6"/>
  <c r="W25" i="6"/>
  <c r="W38" i="6"/>
  <c r="W41" i="6"/>
  <c r="W37" i="6"/>
  <c r="W60" i="6"/>
  <c r="W19" i="6"/>
  <c r="Y3" i="6" l="1"/>
  <c r="Y52" i="6" s="1"/>
  <c r="AA2" i="6"/>
  <c r="X18" i="6"/>
  <c r="X24" i="6"/>
  <c r="X58" i="6"/>
  <c r="X25" i="6"/>
  <c r="X10" i="6"/>
  <c r="X11" i="6"/>
  <c r="X46" i="6"/>
  <c r="X59" i="6"/>
  <c r="X62" i="6"/>
  <c r="X9" i="6"/>
  <c r="X29" i="6"/>
  <c r="X44" i="6"/>
  <c r="X27" i="6"/>
  <c r="X49" i="6"/>
  <c r="X28" i="6"/>
  <c r="X47" i="6"/>
  <c r="X15" i="6"/>
  <c r="X33" i="6"/>
  <c r="X34" i="6"/>
  <c r="X41" i="6"/>
  <c r="X37" i="6"/>
  <c r="X35" i="6"/>
  <c r="X53" i="6"/>
  <c r="X21" i="6"/>
  <c r="X32" i="6"/>
  <c r="X20" i="6"/>
  <c r="X42" i="6"/>
  <c r="X55" i="6"/>
  <c r="X64" i="6"/>
  <c r="X23" i="6"/>
  <c r="X43" i="6"/>
  <c r="X36" i="6"/>
  <c r="X12" i="6"/>
  <c r="X8" i="6"/>
  <c r="X48" i="6"/>
  <c r="X65" i="6"/>
  <c r="X31" i="6"/>
  <c r="X50" i="6"/>
  <c r="X45" i="6"/>
  <c r="X63" i="6"/>
  <c r="X17" i="6"/>
  <c r="X40" i="6"/>
  <c r="X60" i="6"/>
  <c r="X30" i="6"/>
  <c r="X19" i="6"/>
  <c r="X26" i="6"/>
  <c r="X7" i="6"/>
  <c r="X56" i="6"/>
  <c r="X38" i="6"/>
  <c r="X66" i="6"/>
  <c r="X13" i="6"/>
  <c r="X14" i="6"/>
  <c r="X67" i="6"/>
  <c r="X51" i="6"/>
  <c r="X39" i="6"/>
  <c r="X54" i="6"/>
  <c r="X61" i="6"/>
  <c r="X57" i="6"/>
  <c r="X22" i="6"/>
  <c r="X16" i="6"/>
  <c r="Z3" i="6" l="1"/>
  <c r="Z52" i="6" s="1"/>
  <c r="AB2" i="6"/>
  <c r="AA3" i="6"/>
  <c r="AA52" i="6" s="1"/>
  <c r="Y48" i="6"/>
  <c r="Y17" i="6"/>
  <c r="Y58" i="6"/>
  <c r="Y44" i="6"/>
  <c r="Y7" i="6"/>
  <c r="Y31" i="6"/>
  <c r="Y37" i="6"/>
  <c r="Y13" i="6"/>
  <c r="Y10" i="6"/>
  <c r="Y30" i="6"/>
  <c r="Y62" i="6"/>
  <c r="Y66" i="6"/>
  <c r="Y41" i="6"/>
  <c r="Y67" i="6"/>
  <c r="Y49" i="6"/>
  <c r="Y61" i="6"/>
  <c r="Y24" i="6"/>
  <c r="Y27" i="6"/>
  <c r="Y56" i="6"/>
  <c r="Y16" i="6"/>
  <c r="Y60" i="6"/>
  <c r="Y11" i="6"/>
  <c r="Y15" i="6"/>
  <c r="Y36" i="6"/>
  <c r="Y35" i="6"/>
  <c r="Y25" i="6"/>
  <c r="Y23" i="6"/>
  <c r="Y55" i="6"/>
  <c r="Y12" i="6"/>
  <c r="Y46" i="6"/>
  <c r="Y32" i="6"/>
  <c r="Y59" i="6"/>
  <c r="Y29" i="6"/>
  <c r="Y53" i="6"/>
  <c r="Y22" i="6"/>
  <c r="Y28" i="6"/>
  <c r="Y54" i="6"/>
  <c r="Y63" i="6"/>
  <c r="Y33" i="6"/>
  <c r="Y14" i="6"/>
  <c r="Y42" i="6"/>
  <c r="Y9" i="6"/>
  <c r="Y38" i="6"/>
  <c r="Y21" i="6"/>
  <c r="Y19" i="6"/>
  <c r="Y26" i="6"/>
  <c r="Y65" i="6"/>
  <c r="Y34" i="6"/>
  <c r="Y39" i="6"/>
  <c r="Y57" i="6"/>
  <c r="Y47" i="6"/>
  <c r="Y45" i="6"/>
  <c r="Y64" i="6"/>
  <c r="Y18" i="6"/>
  <c r="Y8" i="6"/>
  <c r="Y50" i="6"/>
  <c r="Y43" i="6"/>
  <c r="Y51" i="6"/>
  <c r="Y40" i="6"/>
  <c r="Y20" i="6"/>
  <c r="AA16" i="6" l="1"/>
  <c r="AA61" i="6"/>
  <c r="AA44" i="6"/>
  <c r="AA33" i="6"/>
  <c r="AA54" i="6"/>
  <c r="AA29" i="6"/>
  <c r="AA37" i="6"/>
  <c r="AA58" i="6"/>
  <c r="AA50" i="6"/>
  <c r="AA27" i="6"/>
  <c r="AA63" i="6"/>
  <c r="AA36" i="6"/>
  <c r="AA22" i="6"/>
  <c r="AA30" i="6"/>
  <c r="AA28" i="6"/>
  <c r="AA45" i="6"/>
  <c r="AA21" i="6"/>
  <c r="AA14" i="6"/>
  <c r="AA46" i="6"/>
  <c r="AA19" i="6"/>
  <c r="AA23" i="6"/>
  <c r="AA9" i="6"/>
  <c r="AA31" i="6"/>
  <c r="AA11" i="6"/>
  <c r="AA12" i="6"/>
  <c r="AA24" i="6"/>
  <c r="AA18" i="6"/>
  <c r="AA41" i="6"/>
  <c r="AA20" i="6"/>
  <c r="AA66" i="6"/>
  <c r="AA10" i="6"/>
  <c r="AA65" i="6"/>
  <c r="AA64" i="6"/>
  <c r="AA62" i="6"/>
  <c r="AA55" i="6"/>
  <c r="AA42" i="6"/>
  <c r="AA67" i="6"/>
  <c r="AA25" i="6"/>
  <c r="AA17" i="6"/>
  <c r="AA39" i="6"/>
  <c r="AA48" i="6"/>
  <c r="AA53" i="6"/>
  <c r="AA60" i="6"/>
  <c r="AA34" i="6"/>
  <c r="AA35" i="6"/>
  <c r="AA47" i="6"/>
  <c r="AA7" i="6"/>
  <c r="AA8" i="6"/>
  <c r="AA57" i="6"/>
  <c r="AA26" i="6"/>
  <c r="AA56" i="6"/>
  <c r="AA32" i="6"/>
  <c r="AA13" i="6"/>
  <c r="AA43" i="6"/>
  <c r="AA49" i="6"/>
  <c r="AA51" i="6"/>
  <c r="AA15" i="6"/>
  <c r="AA59" i="6"/>
  <c r="AA38" i="6"/>
  <c r="AA40" i="6"/>
  <c r="AC2" i="6"/>
  <c r="AB3" i="6"/>
  <c r="AB52" i="6" s="1"/>
  <c r="Z34" i="6"/>
  <c r="Z24" i="6"/>
  <c r="Z58" i="6"/>
  <c r="Z8" i="6"/>
  <c r="Z63" i="6"/>
  <c r="Z46" i="6"/>
  <c r="Z64" i="6"/>
  <c r="Z67" i="6"/>
  <c r="Z20" i="6"/>
  <c r="Z57" i="6"/>
  <c r="Z25" i="6"/>
  <c r="Z44" i="6"/>
  <c r="Z37" i="6"/>
  <c r="Z13" i="6"/>
  <c r="Z23" i="6"/>
  <c r="Z36" i="6"/>
  <c r="Z38" i="6"/>
  <c r="Z35" i="6"/>
  <c r="Z9" i="6"/>
  <c r="Z54" i="6"/>
  <c r="Z59" i="6"/>
  <c r="Z43" i="6"/>
  <c r="Z55" i="6"/>
  <c r="Z7" i="6"/>
  <c r="Z42" i="6"/>
  <c r="Z30" i="6"/>
  <c r="Z29" i="6"/>
  <c r="Z51" i="6"/>
  <c r="Z45" i="6"/>
  <c r="Z21" i="6"/>
  <c r="Z60" i="6"/>
  <c r="Z39" i="6"/>
  <c r="Z22" i="6"/>
  <c r="Z48" i="6"/>
  <c r="Z40" i="6"/>
  <c r="Z16" i="6"/>
  <c r="Z27" i="6"/>
  <c r="Z10" i="6"/>
  <c r="Z61" i="6"/>
  <c r="Z33" i="6"/>
  <c r="Z17" i="6"/>
  <c r="Z18" i="6"/>
  <c r="Z31" i="6"/>
  <c r="Z41" i="6"/>
  <c r="Z47" i="6"/>
  <c r="Z15" i="6"/>
  <c r="Z19" i="6"/>
  <c r="Z65" i="6"/>
  <c r="Z50" i="6"/>
  <c r="Z11" i="6"/>
  <c r="Z66" i="6"/>
  <c r="Z49" i="6"/>
  <c r="Z53" i="6"/>
  <c r="Z28" i="6"/>
  <c r="Z62" i="6"/>
  <c r="Z56" i="6"/>
  <c r="Z14" i="6"/>
  <c r="Z12" i="6"/>
  <c r="Z32" i="6"/>
  <c r="Z26" i="6"/>
  <c r="AB44" i="6" l="1"/>
  <c r="AB58" i="6"/>
  <c r="AB17" i="6"/>
  <c r="AB35" i="6"/>
  <c r="AB46" i="6"/>
  <c r="AB64" i="6"/>
  <c r="AB23" i="6"/>
  <c r="AB39" i="6"/>
  <c r="AB53" i="6"/>
  <c r="AB27" i="6"/>
  <c r="AB13" i="6"/>
  <c r="AB59" i="6"/>
  <c r="AB43" i="6"/>
  <c r="AB41" i="6"/>
  <c r="AB26" i="6"/>
  <c r="AB65" i="6"/>
  <c r="AB45" i="6"/>
  <c r="AB55" i="6"/>
  <c r="AB33" i="6"/>
  <c r="AB8" i="6"/>
  <c r="AB34" i="6"/>
  <c r="AB63" i="6"/>
  <c r="AB18" i="6"/>
  <c r="AB30" i="6"/>
  <c r="AB25" i="6"/>
  <c r="AB36" i="6"/>
  <c r="AB57" i="6"/>
  <c r="AB51" i="6"/>
  <c r="AB28" i="6"/>
  <c r="AB7" i="6"/>
  <c r="AB15" i="6"/>
  <c r="AB37" i="6"/>
  <c r="AB24" i="6"/>
  <c r="AB56" i="6"/>
  <c r="AB49" i="6"/>
  <c r="AB21" i="6"/>
  <c r="AB29" i="6"/>
  <c r="AB32" i="6"/>
  <c r="AB19" i="6"/>
  <c r="AB48" i="6"/>
  <c r="AB11" i="6"/>
  <c r="AB47" i="6"/>
  <c r="AB20" i="6"/>
  <c r="AB40" i="6"/>
  <c r="AB14" i="6"/>
  <c r="AB54" i="6"/>
  <c r="AB16" i="6"/>
  <c r="AB38" i="6"/>
  <c r="AB67" i="6"/>
  <c r="AB31" i="6"/>
  <c r="AB61" i="6"/>
  <c r="AB62" i="6"/>
  <c r="AB12" i="6"/>
  <c r="AB66" i="6"/>
  <c r="AB42" i="6"/>
  <c r="AB9" i="6"/>
  <c r="AB22" i="6"/>
  <c r="AB60" i="6"/>
  <c r="AB50" i="6"/>
  <c r="AB10" i="6"/>
  <c r="AD2" i="6"/>
  <c r="AC3" i="6"/>
  <c r="AC52" i="6" s="1"/>
  <c r="AD3" i="6" l="1"/>
  <c r="AD52" i="6" s="1"/>
  <c r="AE2" i="6"/>
  <c r="AC15" i="6"/>
  <c r="AC38" i="6"/>
  <c r="AC51" i="6"/>
  <c r="AC8" i="6"/>
  <c r="AC25" i="6"/>
  <c r="AC10" i="6"/>
  <c r="AC58" i="6"/>
  <c r="AC46" i="6"/>
  <c r="AC16" i="6"/>
  <c r="AC19" i="6"/>
  <c r="AC13" i="6"/>
  <c r="AC39" i="6"/>
  <c r="AC9" i="6"/>
  <c r="AC26" i="6"/>
  <c r="AC55" i="6"/>
  <c r="AC24" i="6"/>
  <c r="AC30" i="6"/>
  <c r="AC36" i="6"/>
  <c r="AC44" i="6"/>
  <c r="AC12" i="6"/>
  <c r="AC18" i="6"/>
  <c r="AC11" i="6"/>
  <c r="AC32" i="6"/>
  <c r="AC7" i="6"/>
  <c r="AC22" i="6"/>
  <c r="AC62" i="6"/>
  <c r="AC27" i="6"/>
  <c r="AC45" i="6"/>
  <c r="AC61" i="6"/>
  <c r="AC63" i="6"/>
  <c r="AC47" i="6"/>
  <c r="AC42" i="6"/>
  <c r="AC56" i="6"/>
  <c r="AC64" i="6"/>
  <c r="AC60" i="6"/>
  <c r="AC53" i="6"/>
  <c r="AC50" i="6"/>
  <c r="AC43" i="6"/>
  <c r="AC34" i="6"/>
  <c r="AC57" i="6"/>
  <c r="AC67" i="6"/>
  <c r="AC20" i="6"/>
  <c r="AC17" i="6"/>
  <c r="AC28" i="6"/>
  <c r="AC37" i="6"/>
  <c r="AC65" i="6"/>
  <c r="AC49" i="6"/>
  <c r="AC31" i="6"/>
  <c r="AC66" i="6"/>
  <c r="AC41" i="6"/>
  <c r="AC48" i="6"/>
  <c r="AC33" i="6"/>
  <c r="AC23" i="6"/>
  <c r="AC35" i="6"/>
  <c r="AC54" i="6"/>
  <c r="AC21" i="6"/>
  <c r="AC40" i="6"/>
  <c r="AC59" i="6"/>
  <c r="AC14" i="6"/>
  <c r="AC29" i="6"/>
  <c r="AE3" i="6" l="1"/>
  <c r="AE52" i="6" s="1"/>
  <c r="AF2" i="6"/>
  <c r="AD43" i="6"/>
  <c r="AD17" i="6"/>
  <c r="AD30" i="6"/>
  <c r="AD56" i="6"/>
  <c r="AD18" i="6"/>
  <c r="AD21" i="6"/>
  <c r="AD16" i="6"/>
  <c r="AD65" i="6"/>
  <c r="AD48" i="6"/>
  <c r="AD11" i="6"/>
  <c r="AD22" i="6"/>
  <c r="AD49" i="6"/>
  <c r="AD61" i="6"/>
  <c r="AD42" i="6"/>
  <c r="AD9" i="6"/>
  <c r="AD57" i="6"/>
  <c r="AD62" i="6"/>
  <c r="AD51" i="6"/>
  <c r="AD15" i="6"/>
  <c r="AD35" i="6"/>
  <c r="AD53" i="6"/>
  <c r="AD66" i="6"/>
  <c r="AD37" i="6"/>
  <c r="AD50" i="6"/>
  <c r="AD54" i="6"/>
  <c r="AD29" i="6"/>
  <c r="AD14" i="6"/>
  <c r="AD27" i="6"/>
  <c r="AD46" i="6"/>
  <c r="AD60" i="6"/>
  <c r="AD8" i="6"/>
  <c r="AD36" i="6"/>
  <c r="AD47" i="6"/>
  <c r="AD67" i="6"/>
  <c r="AD55" i="6"/>
  <c r="AD19" i="6"/>
  <c r="AD40" i="6"/>
  <c r="AD45" i="6"/>
  <c r="AD34" i="6"/>
  <c r="AD39" i="6"/>
  <c r="AD28" i="6"/>
  <c r="AD41" i="6"/>
  <c r="AD59" i="6"/>
  <c r="AD26" i="6"/>
  <c r="AD7" i="6"/>
  <c r="AD32" i="6"/>
  <c r="AD20" i="6"/>
  <c r="AD33" i="6"/>
  <c r="AD44" i="6"/>
  <c r="AD12" i="6"/>
  <c r="AD58" i="6"/>
  <c r="AD24" i="6"/>
  <c r="AD31" i="6"/>
  <c r="AD13" i="6"/>
  <c r="AD25" i="6"/>
  <c r="AD38" i="6"/>
  <c r="AD64" i="6"/>
  <c r="AD63" i="6"/>
  <c r="AD10" i="6"/>
  <c r="AD23" i="6"/>
  <c r="AF3" i="6" l="1"/>
  <c r="AF52" i="6" s="1"/>
  <c r="AG2" i="6"/>
  <c r="AE62" i="6"/>
  <c r="AE55" i="6"/>
  <c r="AE30" i="6"/>
  <c r="AE49" i="6"/>
  <c r="AE46" i="6"/>
  <c r="AE58" i="6"/>
  <c r="AE34" i="6"/>
  <c r="AE13" i="6"/>
  <c r="AE18" i="6"/>
  <c r="AE54" i="6"/>
  <c r="AE26" i="6"/>
  <c r="AE22" i="6"/>
  <c r="AE35" i="6"/>
  <c r="AE40" i="6"/>
  <c r="AE51" i="6"/>
  <c r="AE16" i="6"/>
  <c r="AE48" i="6"/>
  <c r="AE28" i="6"/>
  <c r="AE47" i="6"/>
  <c r="AE12" i="6"/>
  <c r="AE15" i="6"/>
  <c r="AE27" i="6"/>
  <c r="AE32" i="6"/>
  <c r="AE43" i="6"/>
  <c r="AE65" i="6"/>
  <c r="AE41" i="6"/>
  <c r="AE60" i="6"/>
  <c r="AE39" i="6"/>
  <c r="AE19" i="6"/>
  <c r="AE24" i="6"/>
  <c r="AE37" i="6"/>
  <c r="AE57" i="6"/>
  <c r="AE45" i="6"/>
  <c r="AE33" i="6"/>
  <c r="AE67" i="6"/>
  <c r="AE23" i="6"/>
  <c r="AE7" i="6"/>
  <c r="AE10" i="6"/>
  <c r="AE29" i="6"/>
  <c r="AE50" i="6"/>
  <c r="AE36" i="6"/>
  <c r="AE25" i="6"/>
  <c r="AE59" i="6"/>
  <c r="AE9" i="6"/>
  <c r="AE63" i="6"/>
  <c r="AE42" i="6"/>
  <c r="AE21" i="6"/>
  <c r="AE17" i="6"/>
  <c r="AE44" i="6"/>
  <c r="AE64" i="6"/>
  <c r="AE61" i="6"/>
  <c r="AE31" i="6"/>
  <c r="AE14" i="6"/>
  <c r="AE11" i="6"/>
  <c r="AE38" i="6"/>
  <c r="AE56" i="6"/>
  <c r="AE53" i="6"/>
  <c r="AE66" i="6"/>
  <c r="AE8" i="6"/>
  <c r="AE20" i="6"/>
  <c r="AG3" i="6" l="1"/>
  <c r="AG52" i="6" s="1"/>
  <c r="AH2" i="6"/>
  <c r="AF15" i="6"/>
  <c r="AF33" i="6"/>
  <c r="AF37" i="6"/>
  <c r="AF23" i="6"/>
  <c r="AF54" i="6"/>
  <c r="AF9" i="6"/>
  <c r="AF27" i="6"/>
  <c r="AF61" i="6"/>
  <c r="AF50" i="6"/>
  <c r="AF39" i="6"/>
  <c r="AF22" i="6"/>
  <c r="AF58" i="6"/>
  <c r="AF18" i="6"/>
  <c r="AF41" i="6"/>
  <c r="AF36" i="6"/>
  <c r="AF35" i="6"/>
  <c r="AF29" i="6"/>
  <c r="AF55" i="6"/>
  <c r="AF60" i="6"/>
  <c r="AF40" i="6"/>
  <c r="AF8" i="6"/>
  <c r="AF51" i="6"/>
  <c r="AF59" i="6"/>
  <c r="AF67" i="6"/>
  <c r="AF21" i="6"/>
  <c r="AF43" i="6"/>
  <c r="AF32" i="6"/>
  <c r="AF44" i="6"/>
  <c r="AF66" i="6"/>
  <c r="AF64" i="6"/>
  <c r="AF11" i="6"/>
  <c r="AF17" i="6"/>
  <c r="AF24" i="6"/>
  <c r="AF38" i="6"/>
  <c r="AF49" i="6"/>
  <c r="AF46" i="6"/>
  <c r="AF62" i="6"/>
  <c r="AF28" i="6"/>
  <c r="AF65" i="6"/>
  <c r="AF45" i="6"/>
  <c r="AF13" i="6"/>
  <c r="AF63" i="6"/>
  <c r="AF19" i="6"/>
  <c r="AF26" i="6"/>
  <c r="AF34" i="6"/>
  <c r="AF42" i="6"/>
  <c r="AF25" i="6"/>
  <c r="AF56" i="6"/>
  <c r="AF47" i="6"/>
  <c r="AF7" i="6"/>
  <c r="AF20" i="6"/>
  <c r="AF14" i="6"/>
  <c r="AF16" i="6"/>
  <c r="AF30" i="6"/>
  <c r="AF12" i="6"/>
  <c r="AF57" i="6"/>
  <c r="AF48" i="6"/>
  <c r="AF53" i="6"/>
  <c r="AF31" i="6"/>
  <c r="AF10" i="6"/>
  <c r="AH3" i="6" l="1"/>
  <c r="AH52" i="6" s="1"/>
  <c r="AI2" i="6"/>
  <c r="AG59" i="6"/>
  <c r="AG46" i="6"/>
  <c r="AG14" i="6"/>
  <c r="AG64" i="6"/>
  <c r="AG51" i="6"/>
  <c r="AG63" i="6"/>
  <c r="AG60" i="6"/>
  <c r="AG26" i="6"/>
  <c r="AG44" i="6"/>
  <c r="AG40" i="6"/>
  <c r="AG65" i="6"/>
  <c r="AG56" i="6"/>
  <c r="AG37" i="6"/>
  <c r="AG55" i="6"/>
  <c r="AG45" i="6"/>
  <c r="AG23" i="6"/>
  <c r="AG38" i="6"/>
  <c r="AG24" i="6"/>
  <c r="AG57" i="6"/>
  <c r="AG49" i="6"/>
  <c r="AG21" i="6"/>
  <c r="AG48" i="6"/>
  <c r="AG39" i="6"/>
  <c r="AG41" i="6"/>
  <c r="AG30" i="6"/>
  <c r="AG10" i="6"/>
  <c r="AG50" i="6"/>
  <c r="AG35" i="6"/>
  <c r="AG8" i="6"/>
  <c r="AG42" i="6"/>
  <c r="AG31" i="6"/>
  <c r="AG16" i="6"/>
  <c r="AG11" i="6"/>
  <c r="AG22" i="6"/>
  <c r="AG66" i="6"/>
  <c r="AG28" i="6"/>
  <c r="AG27" i="6"/>
  <c r="AG36" i="6"/>
  <c r="AG34" i="6"/>
  <c r="AG54" i="6"/>
  <c r="AG62" i="6"/>
  <c r="AG15" i="6"/>
  <c r="AG58" i="6"/>
  <c r="AG20" i="6"/>
  <c r="AG19" i="6"/>
  <c r="AG13" i="6"/>
  <c r="AG9" i="6"/>
  <c r="AG33" i="6"/>
  <c r="AG61" i="6"/>
  <c r="AG43" i="6"/>
  <c r="AG47" i="6"/>
  <c r="AG7" i="6"/>
  <c r="AG18" i="6"/>
  <c r="AG67" i="6"/>
  <c r="AG53" i="6"/>
  <c r="AG29" i="6"/>
  <c r="AG17" i="6"/>
  <c r="AG32" i="6"/>
  <c r="AG25" i="6"/>
  <c r="AG12" i="6"/>
  <c r="AI3" i="6" l="1"/>
  <c r="AI52" i="6" s="1"/>
  <c r="AJ2" i="6"/>
  <c r="AH56" i="6"/>
  <c r="AH29" i="6"/>
  <c r="AH40" i="6"/>
  <c r="AH8" i="6"/>
  <c r="AH15" i="6"/>
  <c r="AH9" i="6"/>
  <c r="AH62" i="6"/>
  <c r="AH17" i="6"/>
  <c r="AH49" i="6"/>
  <c r="AH14" i="6"/>
  <c r="AH32" i="6"/>
  <c r="AH63" i="6"/>
  <c r="AH44" i="6"/>
  <c r="AH65" i="6"/>
  <c r="AH54" i="6"/>
  <c r="AH33" i="6"/>
  <c r="AH35" i="6"/>
  <c r="AH48" i="6"/>
  <c r="AH24" i="6"/>
  <c r="AH55" i="6"/>
  <c r="AH60" i="6"/>
  <c r="AH57" i="6"/>
  <c r="AH47" i="6"/>
  <c r="AH27" i="6"/>
  <c r="AH34" i="6"/>
  <c r="AH10" i="6"/>
  <c r="AH42" i="6"/>
  <c r="AH45" i="6"/>
  <c r="AH50" i="6"/>
  <c r="AH41" i="6"/>
  <c r="AH25" i="6"/>
  <c r="AH11" i="6"/>
  <c r="AH19" i="6"/>
  <c r="AH30" i="6"/>
  <c r="AH58" i="6"/>
  <c r="AH26" i="6"/>
  <c r="AH39" i="6"/>
  <c r="AH36" i="6"/>
  <c r="AH28" i="6"/>
  <c r="AH67" i="6"/>
  <c r="AH7" i="6"/>
  <c r="AH61" i="6"/>
  <c r="AH43" i="6"/>
  <c r="AH12" i="6"/>
  <c r="AH31" i="6"/>
  <c r="AH59" i="6"/>
  <c r="AH66" i="6"/>
  <c r="AH53" i="6"/>
  <c r="AH37" i="6"/>
  <c r="AH38" i="6"/>
  <c r="AH23" i="6"/>
  <c r="AH20" i="6"/>
  <c r="AH64" i="6"/>
  <c r="AH51" i="6"/>
  <c r="AH46" i="6"/>
  <c r="AH21" i="6"/>
  <c r="AH18" i="6"/>
  <c r="AH16" i="6"/>
  <c r="AH13" i="6"/>
  <c r="AH22" i="6"/>
  <c r="AK2" i="6" l="1"/>
  <c r="AJ3" i="6" s="1"/>
  <c r="AJ52" i="6" s="1"/>
  <c r="AI53" i="6"/>
  <c r="AI35" i="6"/>
  <c r="AI29" i="6"/>
  <c r="AI39" i="6"/>
  <c r="AI23" i="6"/>
  <c r="AI36" i="6"/>
  <c r="AI55" i="6"/>
  <c r="AI58" i="6"/>
  <c r="AI18" i="6"/>
  <c r="AI49" i="6"/>
  <c r="AI31" i="6"/>
  <c r="AI40" i="6"/>
  <c r="AI46" i="6"/>
  <c r="AI11" i="6"/>
  <c r="AI45" i="6"/>
  <c r="AI51" i="6"/>
  <c r="AI34" i="6"/>
  <c r="AI16" i="6"/>
  <c r="AI8" i="6"/>
  <c r="AI7" i="6"/>
  <c r="AI56" i="6"/>
  <c r="AI65" i="6"/>
  <c r="AI44" i="6"/>
  <c r="AI60" i="6"/>
  <c r="AI38" i="6"/>
  <c r="AI67" i="6"/>
  <c r="AI66" i="6"/>
  <c r="AI62" i="6"/>
  <c r="AI14" i="6"/>
  <c r="AI22" i="6"/>
  <c r="AI47" i="6"/>
  <c r="AI25" i="6"/>
  <c r="AI10" i="6"/>
  <c r="AI64" i="6"/>
  <c r="AI15" i="6"/>
  <c r="AI57" i="6"/>
  <c r="AI24" i="6"/>
  <c r="AI48" i="6"/>
  <c r="AI12" i="6"/>
  <c r="AI20" i="6"/>
  <c r="AI59" i="6"/>
  <c r="AI9" i="6"/>
  <c r="AI19" i="6"/>
  <c r="AI21" i="6"/>
  <c r="AI43" i="6"/>
  <c r="AI32" i="6"/>
  <c r="AI33" i="6"/>
  <c r="AI54" i="6"/>
  <c r="AI42" i="6"/>
  <c r="AI50" i="6"/>
  <c r="AI61" i="6"/>
  <c r="AI17" i="6"/>
  <c r="AI28" i="6"/>
  <c r="AI30" i="6"/>
  <c r="AI37" i="6"/>
  <c r="AI26" i="6"/>
  <c r="AI41" i="6"/>
  <c r="AI13" i="6"/>
  <c r="AI63" i="6"/>
  <c r="AI27" i="6"/>
  <c r="AK3" i="6" l="1"/>
  <c r="AK52" i="6" s="1"/>
  <c r="AL2" i="6"/>
  <c r="AL3" i="6" s="1"/>
  <c r="AL52" i="6" s="1"/>
  <c r="AJ20" i="6"/>
  <c r="AJ17" i="6"/>
  <c r="AJ30" i="6"/>
  <c r="AJ16" i="6"/>
  <c r="AJ12" i="6"/>
  <c r="AJ10" i="6"/>
  <c r="AJ51" i="6"/>
  <c r="AJ37" i="6"/>
  <c r="AJ45" i="6"/>
  <c r="AJ13" i="6"/>
  <c r="AJ11" i="6"/>
  <c r="AJ22" i="6"/>
  <c r="AJ64" i="6"/>
  <c r="AJ23" i="6"/>
  <c r="AJ8" i="6"/>
  <c r="AJ43" i="6"/>
  <c r="AJ66" i="6"/>
  <c r="AJ62" i="6"/>
  <c r="AJ31" i="6"/>
  <c r="AJ15" i="6"/>
  <c r="AJ56" i="6"/>
  <c r="AJ61" i="6"/>
  <c r="AJ63" i="6"/>
  <c r="AJ21" i="6"/>
  <c r="AJ65" i="6"/>
  <c r="AJ54" i="6"/>
  <c r="AJ9" i="6"/>
  <c r="AJ19" i="6"/>
  <c r="AJ49" i="6"/>
  <c r="AJ53" i="6"/>
  <c r="AJ42" i="6"/>
  <c r="AJ29" i="6"/>
  <c r="AJ57" i="6"/>
  <c r="AJ47" i="6"/>
  <c r="AJ67" i="6"/>
  <c r="AJ7" i="6"/>
  <c r="AJ35" i="6"/>
  <c r="AJ46" i="6"/>
  <c r="AJ60" i="6"/>
  <c r="AJ18" i="6"/>
  <c r="AJ50" i="6"/>
  <c r="AJ41" i="6"/>
  <c r="AJ59" i="6"/>
  <c r="AJ55" i="6"/>
  <c r="AJ27" i="6"/>
  <c r="AJ40" i="6"/>
  <c r="AJ14" i="6"/>
  <c r="AJ36" i="6"/>
  <c r="AJ33" i="6"/>
  <c r="AJ44" i="6"/>
  <c r="AJ26" i="6"/>
  <c r="AJ48" i="6"/>
  <c r="AJ32" i="6"/>
  <c r="AJ28" i="6"/>
  <c r="AJ25" i="6"/>
  <c r="AJ38" i="6"/>
  <c r="AJ39" i="6"/>
  <c r="AJ34" i="6"/>
  <c r="AJ24" i="6"/>
  <c r="AJ58" i="6"/>
  <c r="AL30" i="6" l="1"/>
  <c r="AL35" i="6"/>
  <c r="AL46" i="6"/>
  <c r="AL66" i="6"/>
  <c r="AL20" i="6"/>
  <c r="AL12" i="6"/>
  <c r="AL23" i="6"/>
  <c r="AL34" i="6"/>
  <c r="AL22" i="6"/>
  <c r="AL27" i="6"/>
  <c r="AL40" i="6"/>
  <c r="AL58" i="6"/>
  <c r="AL63" i="6"/>
  <c r="AL57" i="6"/>
  <c r="AL16" i="6"/>
  <c r="AL25" i="6"/>
  <c r="AL15" i="6"/>
  <c r="AL19" i="6"/>
  <c r="AL32" i="6"/>
  <c r="AL51" i="6"/>
  <c r="AL55" i="6"/>
  <c r="AL13" i="6"/>
  <c r="B13" i="6" s="1"/>
  <c r="J30" i="1" s="1"/>
  <c r="K30" i="1" s="1"/>
  <c r="AL9" i="6"/>
  <c r="AL41" i="6"/>
  <c r="AL67" i="6"/>
  <c r="AL33" i="6"/>
  <c r="AL7" i="6"/>
  <c r="AL24" i="6"/>
  <c r="AL43" i="6"/>
  <c r="AL48" i="6"/>
  <c r="AL54" i="6"/>
  <c r="AL50" i="6"/>
  <c r="AL59" i="6"/>
  <c r="AL11" i="6"/>
  <c r="B11" i="6" s="1"/>
  <c r="J28" i="1" s="1"/>
  <c r="AL47" i="6"/>
  <c r="AL10" i="6"/>
  <c r="AL37" i="6"/>
  <c r="AL42" i="6"/>
  <c r="AL60" i="6"/>
  <c r="AL28" i="6"/>
  <c r="AL29" i="6"/>
  <c r="AL64" i="6"/>
  <c r="AL17" i="6"/>
  <c r="AL14" i="6"/>
  <c r="AL45" i="6"/>
  <c r="AL44" i="6"/>
  <c r="B44" i="6" s="1"/>
  <c r="J61" i="1" s="1"/>
  <c r="K61" i="1" s="1"/>
  <c r="AL56" i="6"/>
  <c r="AL61" i="6"/>
  <c r="AL36" i="6"/>
  <c r="AL21" i="6"/>
  <c r="AL26" i="6"/>
  <c r="AL39" i="6"/>
  <c r="AL38" i="6"/>
  <c r="AL49" i="6"/>
  <c r="AL53" i="6"/>
  <c r="AL62" i="6"/>
  <c r="AL8" i="6"/>
  <c r="AL18" i="6"/>
  <c r="AL31" i="6"/>
  <c r="AL65" i="6"/>
  <c r="AK54" i="6"/>
  <c r="AK59" i="6"/>
  <c r="AK49" i="6"/>
  <c r="AK28" i="6"/>
  <c r="AK66" i="6"/>
  <c r="AK8" i="6"/>
  <c r="AK63" i="6"/>
  <c r="AK39" i="6"/>
  <c r="AK47" i="6"/>
  <c r="AK44" i="6"/>
  <c r="AK35" i="6"/>
  <c r="AK61" i="6"/>
  <c r="AK58" i="6"/>
  <c r="AK60" i="6"/>
  <c r="AK55" i="6"/>
  <c r="AK13" i="6"/>
  <c r="AK41" i="6"/>
  <c r="AK38" i="6"/>
  <c r="AK27" i="6"/>
  <c r="AK53" i="6"/>
  <c r="AK51" i="6"/>
  <c r="AK45" i="6"/>
  <c r="AK48" i="6"/>
  <c r="AK65" i="6"/>
  <c r="AK33" i="6"/>
  <c r="AK30" i="6"/>
  <c r="AK19" i="6"/>
  <c r="AK46" i="6"/>
  <c r="AK43" i="6"/>
  <c r="AK31" i="6"/>
  <c r="AK42" i="6"/>
  <c r="AK25" i="6"/>
  <c r="AK22" i="6"/>
  <c r="AK7" i="6"/>
  <c r="AK40" i="6"/>
  <c r="AK37" i="6"/>
  <c r="AK23" i="6"/>
  <c r="AK34" i="6"/>
  <c r="AK17" i="6"/>
  <c r="AK15" i="6"/>
  <c r="AK10" i="6"/>
  <c r="AK32" i="6"/>
  <c r="AK29" i="6"/>
  <c r="AK9" i="6"/>
  <c r="AK26" i="6"/>
  <c r="AK11" i="6"/>
  <c r="AK64" i="6"/>
  <c r="AK16" i="6"/>
  <c r="AK24" i="6"/>
  <c r="AK21" i="6"/>
  <c r="AK36" i="6"/>
  <c r="AK18" i="6"/>
  <c r="AK62" i="6"/>
  <c r="AK67" i="6"/>
  <c r="AK56" i="6"/>
  <c r="AK50" i="6"/>
  <c r="AK57" i="6"/>
  <c r="AK14" i="6"/>
  <c r="AK20" i="6"/>
  <c r="AK12" i="6"/>
  <c r="B28" i="6" l="1"/>
  <c r="J45" i="1" s="1"/>
  <c r="K45" i="1" s="1"/>
  <c r="B42" i="6"/>
  <c r="J59" i="1" s="1"/>
  <c r="K59" i="1" s="1"/>
  <c r="B7" i="6"/>
  <c r="J24" i="1" s="1"/>
  <c r="K24" i="1" s="1"/>
  <c r="B12" i="6"/>
  <c r="J29" i="1" s="1"/>
  <c r="K29" i="1" s="1"/>
  <c r="B18" i="6"/>
  <c r="J35" i="1" s="1"/>
  <c r="K35" i="1" s="1"/>
  <c r="B21" i="6"/>
  <c r="J38" i="1" s="1"/>
  <c r="K38" i="1" s="1"/>
  <c r="B30" i="6"/>
  <c r="J47" i="1" s="1"/>
  <c r="K47" i="1" s="1"/>
  <c r="B33" i="6"/>
  <c r="J50" i="1" s="1"/>
  <c r="K50" i="1" s="1"/>
  <c r="B36" i="6"/>
  <c r="J53" i="1" s="1"/>
  <c r="K53" i="1" s="1"/>
  <c r="B49" i="6"/>
  <c r="J66" i="1" s="1"/>
  <c r="K66" i="1" s="1"/>
  <c r="B56" i="6"/>
  <c r="J73" i="1" s="1"/>
  <c r="K73" i="1" s="1"/>
  <c r="B61" i="6"/>
  <c r="J78" i="1" s="1"/>
  <c r="K78" i="1" s="1"/>
  <c r="B59" i="6"/>
  <c r="J76" i="1" s="1"/>
  <c r="K76" i="1" s="1"/>
  <c r="B65" i="6"/>
  <c r="J82" i="1" s="1"/>
  <c r="K82" i="1" s="1"/>
  <c r="B62" i="6"/>
  <c r="J79" i="1" s="1"/>
  <c r="K79" i="1" s="1"/>
  <c r="B22" i="6"/>
  <c r="J39" i="1" s="1"/>
  <c r="K39" i="1" s="1"/>
  <c r="L92" i="1" l="1"/>
  <c r="K86" i="1" s="1"/>
  <c r="J92" i="1"/>
  <c r="J86" i="1" s="1"/>
  <c r="K87" i="1" l="1"/>
  <c r="K90" i="1" s="1"/>
  <c r="K91" i="1" l="1"/>
</calcChain>
</file>

<file path=xl/sharedStrings.xml><?xml version="1.0" encoding="utf-8"?>
<sst xmlns="http://schemas.openxmlformats.org/spreadsheetml/2006/main" count="550" uniqueCount="195">
  <si>
    <t>Q4 - 2016</t>
  </si>
  <si>
    <t>Q3 - 2016</t>
  </si>
  <si>
    <t>Q2 - 2016</t>
  </si>
  <si>
    <t>Q1 - 2016</t>
  </si>
  <si>
    <t>Q4 - 2015</t>
  </si>
  <si>
    <t>Q3 - 2015</t>
  </si>
  <si>
    <t>Q2 - 2015</t>
  </si>
  <si>
    <t>Q1 - 2015</t>
  </si>
  <si>
    <t>Q4 - 2014</t>
  </si>
  <si>
    <t>Q3 - 2014</t>
  </si>
  <si>
    <t>Q2 - 2014</t>
  </si>
  <si>
    <t>Q1 - 2014</t>
  </si>
  <si>
    <t>Gasoline</t>
  </si>
  <si>
    <t>AB</t>
  </si>
  <si>
    <t>AL</t>
  </si>
  <si>
    <t>AR</t>
  </si>
  <si>
    <t>BC</t>
  </si>
  <si>
    <t>CA</t>
  </si>
  <si>
    <t>AZ</t>
  </si>
  <si>
    <t>Interest</t>
  </si>
  <si>
    <t>Exchange</t>
  </si>
  <si>
    <t>Fuel Type</t>
  </si>
  <si>
    <t>Interest and Exchange Rates</t>
  </si>
  <si>
    <t>Admin</t>
  </si>
  <si>
    <t>Q1 - 2017</t>
  </si>
  <si>
    <t>Q2 - 2017</t>
  </si>
  <si>
    <t>Quarters</t>
  </si>
  <si>
    <t>CO</t>
  </si>
  <si>
    <t>CT</t>
  </si>
  <si>
    <t>DE</t>
  </si>
  <si>
    <t>FL</t>
  </si>
  <si>
    <t>GA</t>
  </si>
  <si>
    <t>IA</t>
  </si>
  <si>
    <t>ID</t>
  </si>
  <si>
    <t>IL</t>
  </si>
  <si>
    <t>IN</t>
  </si>
  <si>
    <t>IN/SUR</t>
  </si>
  <si>
    <t>KS</t>
  </si>
  <si>
    <t>KY</t>
  </si>
  <si>
    <t>KY/SUR</t>
  </si>
  <si>
    <t>LA</t>
  </si>
  <si>
    <t>MA</t>
  </si>
  <si>
    <t>MB</t>
  </si>
  <si>
    <t>MD</t>
  </si>
  <si>
    <t>ME</t>
  </si>
  <si>
    <t>MI</t>
  </si>
  <si>
    <t>MN</t>
  </si>
  <si>
    <t>MO</t>
  </si>
  <si>
    <t>MS</t>
  </si>
  <si>
    <t>MT</t>
  </si>
  <si>
    <t>NB</t>
  </si>
  <si>
    <t>NC</t>
  </si>
  <si>
    <t>ND</t>
  </si>
  <si>
    <t>NE</t>
  </si>
  <si>
    <t>NH</t>
  </si>
  <si>
    <t>NJ</t>
  </si>
  <si>
    <t>NM</t>
  </si>
  <si>
    <t>NS</t>
  </si>
  <si>
    <t>NV</t>
  </si>
  <si>
    <t>NY</t>
  </si>
  <si>
    <t>OH</t>
  </si>
  <si>
    <t>OK</t>
  </si>
  <si>
    <t>ON</t>
  </si>
  <si>
    <t>OR</t>
  </si>
  <si>
    <t>PA</t>
  </si>
  <si>
    <t>QC</t>
  </si>
  <si>
    <t>RI</t>
  </si>
  <si>
    <t>SC</t>
  </si>
  <si>
    <t>SD</t>
  </si>
  <si>
    <t>SK</t>
  </si>
  <si>
    <t>TN</t>
  </si>
  <si>
    <t>TX</t>
  </si>
  <si>
    <t>UT</t>
  </si>
  <si>
    <t>VA</t>
  </si>
  <si>
    <t>VA/SUR</t>
  </si>
  <si>
    <t>VT</t>
  </si>
  <si>
    <t>WA</t>
  </si>
  <si>
    <t>WI</t>
  </si>
  <si>
    <t>WV</t>
  </si>
  <si>
    <t>WY</t>
  </si>
  <si>
    <t>OTHER</t>
  </si>
  <si>
    <t>Jurisdiction</t>
  </si>
  <si>
    <t>Tax Rate</t>
  </si>
  <si>
    <t>Total KMs</t>
  </si>
  <si>
    <t>Total Taxable KMs</t>
  </si>
  <si>
    <t>Tax Paid Litres Purchased</t>
  </si>
  <si>
    <t>Interest Due</t>
  </si>
  <si>
    <t>Juris-diction</t>
  </si>
  <si>
    <t>Totals</t>
  </si>
  <si>
    <t>Total Fuel Consumed in All Jurisdictions:</t>
  </si>
  <si>
    <t>Total KMs Travelled in All Jurisdictions</t>
  </si>
  <si>
    <t>(A)</t>
  </si>
  <si>
    <t>(B)</t>
  </si>
  <si>
    <t>(C)</t>
  </si>
  <si>
    <t>Amended Report:</t>
  </si>
  <si>
    <t>Account No.:</t>
  </si>
  <si>
    <t>Fuel Type:</t>
  </si>
  <si>
    <t>Name and Address:</t>
  </si>
  <si>
    <t>International Fuel Tax Agreement</t>
  </si>
  <si>
    <t>(IFTA) Quarterly Tax Report</t>
  </si>
  <si>
    <t>(Pursuant to the Gasoline Tax Act R.S.P.E.I. 1988)</t>
  </si>
  <si>
    <t>Select the Quarter for this report</t>
  </si>
  <si>
    <t>Kilometers Per Litre (Line A / Line B, to 2 decimal places)</t>
  </si>
  <si>
    <t>(11) Total Fuel Tax</t>
  </si>
  <si>
    <t>(13) Balance due from Previous Quarter</t>
  </si>
  <si>
    <t>(14) Total Due</t>
  </si>
  <si>
    <t>(15) or Credit/Refund (circle for Refund)</t>
  </si>
  <si>
    <t>To Line B</t>
  </si>
  <si>
    <t>To Line A</t>
  </si>
  <si>
    <t>This report due:</t>
  </si>
  <si>
    <t>Make cheque payable to the Minister of Finance (Prince Edward Island)</t>
  </si>
  <si>
    <t>Monthly interest rate:</t>
  </si>
  <si>
    <t>Metric Conversion:</t>
  </si>
  <si>
    <t>One Gallon = 3.785 Litres</t>
  </si>
  <si>
    <t>One Mile = 1.6093 Kilometers</t>
  </si>
  <si>
    <t>Information on Tax rates for other fuel types and any footnotes can be found at the following website:  www.iftach.org</t>
  </si>
  <si>
    <t>I certify that this report is true, correct and complete to the best of my knowledge.</t>
  </si>
  <si>
    <t>Signature</t>
  </si>
  <si>
    <t>Date</t>
  </si>
  <si>
    <t>Title</t>
  </si>
  <si>
    <t>Phone</t>
  </si>
  <si>
    <t>Mail return with remittance to Taxation and Property Records, Department of Finance, PO Box 1330, Charlottetown, PE, C1A 7N1, or</t>
  </si>
  <si>
    <t>Please Note:</t>
  </si>
  <si>
    <t>Should any discrepancy arise between this</t>
  </si>
  <si>
    <t>form and the IFTA billing notice provided</t>
  </si>
  <si>
    <t>by the Department of Finance, the amounts</t>
  </si>
  <si>
    <t>indicated in the IFTA billing notice shall prevail.</t>
  </si>
  <si>
    <t xml:space="preserve">  One Litre = 0.2642 Gallons</t>
  </si>
  <si>
    <t xml:space="preserve">  One Kilometer = 0.62137 Miles</t>
  </si>
  <si>
    <t>Quarterly Gasoline Tax Rates</t>
  </si>
  <si>
    <t>Quarterly Special Diesel Tax Rates</t>
  </si>
  <si>
    <t>Totals - Hidden</t>
  </si>
  <si>
    <t>Current Date</t>
  </si>
  <si>
    <t>Starting Date of Form</t>
  </si>
  <si>
    <t>Starting Interest from Month</t>
  </si>
  <si>
    <t>Starting Month</t>
  </si>
  <si>
    <t>Months of Interest</t>
  </si>
  <si>
    <t>Current Month Number</t>
  </si>
  <si>
    <t>Total Interest</t>
  </si>
  <si>
    <t>Month #</t>
  </si>
  <si>
    <t>Column #</t>
  </si>
  <si>
    <t>Enter the Date of submission</t>
  </si>
  <si>
    <t>Q3 - 2017</t>
  </si>
  <si>
    <t>Q4 - 2017</t>
  </si>
  <si>
    <t>Q1 - 2018</t>
  </si>
  <si>
    <t>Q2 - 2018</t>
  </si>
  <si>
    <t>Q3 - 2018</t>
  </si>
  <si>
    <t>Q4 - 2018</t>
  </si>
  <si>
    <t>Q1 - 2019</t>
  </si>
  <si>
    <t>Q2 - 2019</t>
  </si>
  <si>
    <t>Q3 - 2019</t>
  </si>
  <si>
    <t>Q4 - 2019</t>
  </si>
  <si>
    <t>Special_Diesel</t>
  </si>
  <si>
    <t>deliver to 95 Rochford Street, Shaw Building, 1st Floor, Charlottetown, or to any Access PEI Centre.  For more information call 902-368-4070,</t>
  </si>
  <si>
    <t>fax (902) 368-6164, E-mail: taxandland@gov.pe.ca, or visit our web site at www.princeedwardisland.ca.</t>
  </si>
  <si>
    <t>Q1 - 2020</t>
  </si>
  <si>
    <t>Q2 - 2020</t>
  </si>
  <si>
    <t>Q3 - 2020</t>
  </si>
  <si>
    <t>Q4 - 2020</t>
  </si>
  <si>
    <t>jpm</t>
  </si>
  <si>
    <t>*PE2</t>
  </si>
  <si>
    <t>Taxable Litres        (Col 4/C)</t>
  </si>
  <si>
    <t>Total Litres Purchased</t>
  </si>
  <si>
    <t>Tax Due     (Col 8 x Col 2)</t>
  </si>
  <si>
    <t>Total Due
(Col 9 + Col 10)</t>
  </si>
  <si>
    <t>Q1 - 2023</t>
  </si>
  <si>
    <t>Q2 - 2023</t>
  </si>
  <si>
    <t>Q3 - 2023</t>
  </si>
  <si>
    <t>Q4 - 2023</t>
  </si>
  <si>
    <t>Isolated Jurisdiction</t>
  </si>
  <si>
    <t>Expected Touches</t>
  </si>
  <si>
    <t>Touch 8</t>
  </si>
  <si>
    <t>Touch 7</t>
  </si>
  <si>
    <t>Touch 6</t>
  </si>
  <si>
    <t>Touch 5</t>
  </si>
  <si>
    <t>Touch 4</t>
  </si>
  <si>
    <t>Touch 3</t>
  </si>
  <si>
    <t>Touch 2</t>
  </si>
  <si>
    <t>Touch 1</t>
  </si>
  <si>
    <t>Location Marker</t>
  </si>
  <si>
    <t>Length</t>
  </si>
  <si>
    <t>Net Taxable Litres          (Col 5 - Col 7)</t>
  </si>
  <si>
    <t>Q1 - 2024</t>
  </si>
  <si>
    <t>Q2 - 2024</t>
  </si>
  <si>
    <t>Q3 - 2024</t>
  </si>
  <si>
    <t>Q4 - 2024</t>
  </si>
  <si>
    <t>Q1 - 2025</t>
  </si>
  <si>
    <t>Q2 - 2025</t>
  </si>
  <si>
    <t>Q3 - 2025</t>
  </si>
  <si>
    <t>Q4 - 2025</t>
  </si>
  <si>
    <t>NL</t>
  </si>
  <si>
    <t>PE</t>
  </si>
  <si>
    <t xml:space="preserve">  Exchange Rate (USD to CAD)</t>
  </si>
  <si>
    <t>(12) Penalty ($50.00)</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</si>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</sst>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
    <numFmt numFmtId="165" formatCode="&quot;$&quot;#,##0.00"/>
    <numFmt numFmtId="166" formatCode="[$-409]d\-mmm\-yy;@"/>
    <numFmt numFmtId="167" formatCode="_(* #,##0_);_(* \(#,##0\);_(* &quot;-&quot;??_);_(@_)"/>
    <numFmt numFmtId="168" formatCode="[$-409]mmmm\ d\,\ yyyy;@"/>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1"/>
      <color rgb="FFFF0000"/>
      <name val="Calibri"/>
      <family val="2"/>
      <scheme val="minor"/>
    </font>
    <font>
      <b/>
      <sz val="9"/>
      <color theme="1"/>
      <name val="Times New Roman Bold"/>
      <family val="1"/>
    </font>
    <font>
      <sz val="9"/>
      <color theme="0"/>
      <name val="Calibri"/>
      <family val="2"/>
      <scheme val="minor"/>
    </font>
    <font>
      <b/>
      <sz val="9"/>
      <color theme="0"/>
      <name val="Calibri"/>
      <family val="2"/>
      <scheme val="minor"/>
    </font>
    <font>
      <sz val="11"/>
      <color theme="2"/>
      <name val="Calibri"/>
      <family val="2"/>
      <scheme val="minor"/>
    </font>
    <font>
      <u/>
      <sz val="11"/>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3" fillId="0" borderId="0" xfId="0" applyFont="1"/>
    <xf numFmtId="0" fontId="0" fillId="0" borderId="1" xfId="0" applyBorder="1"/>
    <xf numFmtId="0" fontId="0" fillId="2" borderId="1" xfId="0" applyFill="1" applyBorder="1"/>
    <xf numFmtId="0" fontId="3" fillId="0" borderId="2" xfId="0" applyFont="1" applyBorder="1"/>
    <xf numFmtId="0" fontId="0" fillId="0" borderId="3" xfId="0" applyBorder="1"/>
    <xf numFmtId="0" fontId="0" fillId="0" borderId="4" xfId="0" applyBorder="1"/>
    <xf numFmtId="0" fontId="0" fillId="0" borderId="5" xfId="0" applyBorder="1"/>
    <xf numFmtId="0" fontId="0" fillId="0" borderId="7" xfId="0" applyBorder="1"/>
    <xf numFmtId="0" fontId="4" fillId="0" borderId="0" xfId="0" applyFont="1"/>
    <xf numFmtId="49" fontId="5" fillId="0" borderId="0" xfId="0" applyNumberFormat="1" applyFont="1"/>
    <xf numFmtId="0" fontId="5" fillId="0" borderId="8" xfId="0" applyFont="1" applyBorder="1"/>
    <xf numFmtId="0" fontId="3" fillId="0" borderId="1" xfId="0" applyFont="1" applyBorder="1"/>
    <xf numFmtId="164" fontId="0" fillId="0" borderId="0" xfId="0" applyNumberFormat="1"/>
    <xf numFmtId="164" fontId="0" fillId="0" borderId="1" xfId="0" applyNumberFormat="1" applyBorder="1"/>
    <xf numFmtId="164" fontId="3" fillId="0" borderId="1" xfId="0" applyNumberFormat="1" applyFont="1" applyBorder="1"/>
    <xf numFmtId="164" fontId="0" fillId="2" borderId="1" xfId="0" applyNumberFormat="1" applyFill="1" applyBorder="1"/>
    <xf numFmtId="0" fontId="5" fillId="0" borderId="2" xfId="0" applyFont="1" applyBorder="1"/>
    <xf numFmtId="1" fontId="0" fillId="0" borderId="1" xfId="0" applyNumberFormat="1" applyBorder="1"/>
    <xf numFmtId="1" fontId="0" fillId="2" borderId="1" xfId="0" applyNumberFormat="1" applyFill="1" applyBorder="1"/>
    <xf numFmtId="165" fontId="0" fillId="0" borderId="1" xfId="0" applyNumberFormat="1" applyBorder="1"/>
    <xf numFmtId="165" fontId="0" fillId="2" borderId="1" xfId="0" applyNumberFormat="1" applyFill="1" applyBorder="1"/>
    <xf numFmtId="15" fontId="0" fillId="0" borderId="0" xfId="0" applyNumberFormat="1"/>
    <xf numFmtId="166" fontId="0" fillId="0" borderId="0" xfId="0" applyNumberFormat="1"/>
    <xf numFmtId="1" fontId="0" fillId="0" borderId="0" xfId="0" applyNumberFormat="1"/>
    <xf numFmtId="165" fontId="1" fillId="0" borderId="1" xfId="2" applyNumberFormat="1" applyFont="1" applyBorder="1"/>
    <xf numFmtId="165" fontId="1" fillId="2" borderId="1" xfId="2" applyNumberFormat="1" applyFont="1" applyFill="1" applyBorder="1"/>
    <xf numFmtId="0" fontId="3" fillId="2" borderId="1" xfId="0" applyFont="1" applyFill="1" applyBorder="1"/>
    <xf numFmtId="0" fontId="0" fillId="0" borderId="11" xfId="0" applyBorder="1"/>
    <xf numFmtId="0" fontId="3" fillId="2" borderId="12" xfId="0" applyFont="1" applyFill="1" applyBorder="1"/>
    <xf numFmtId="0" fontId="3" fillId="2" borderId="13" xfId="0" applyFont="1" applyFill="1" applyBorder="1"/>
    <xf numFmtId="0" fontId="0" fillId="2" borderId="13" xfId="0" applyFill="1" applyBorder="1"/>
    <xf numFmtId="0" fontId="0" fillId="0" borderId="13" xfId="0" applyBorder="1"/>
    <xf numFmtId="0" fontId="0" fillId="0" borderId="14" xfId="0" applyBorder="1"/>
    <xf numFmtId="0" fontId="3" fillId="2" borderId="15" xfId="0" applyFont="1" applyFill="1" applyBorder="1"/>
    <xf numFmtId="1" fontId="0" fillId="0" borderId="16" xfId="0" applyNumberFormat="1" applyBorder="1"/>
    <xf numFmtId="0" fontId="3" fillId="0" borderId="16" xfId="0" applyFont="1" applyBorder="1"/>
    <xf numFmtId="0" fontId="0" fillId="0" borderId="16" xfId="0" applyBorder="1"/>
    <xf numFmtId="0" fontId="3" fillId="2" borderId="17" xfId="0" applyFont="1" applyFill="1" applyBorder="1"/>
    <xf numFmtId="0" fontId="3" fillId="2" borderId="18" xfId="0" applyFont="1" applyFill="1" applyBorder="1"/>
    <xf numFmtId="0" fontId="0" fillId="2" borderId="18" xfId="0" applyFill="1" applyBorder="1"/>
    <xf numFmtId="0" fontId="0" fillId="0" borderId="18" xfId="0" applyBorder="1"/>
    <xf numFmtId="0" fontId="0" fillId="0" borderId="19" xfId="0" applyBorder="1"/>
    <xf numFmtId="165" fontId="0" fillId="0" borderId="0" xfId="0" applyNumberFormat="1"/>
    <xf numFmtId="165" fontId="3" fillId="0" borderId="1" xfId="0" applyNumberFormat="1" applyFont="1" applyBorder="1"/>
    <xf numFmtId="165" fontId="6" fillId="0" borderId="1" xfId="0" applyNumberFormat="1" applyFont="1" applyBorder="1"/>
    <xf numFmtId="0" fontId="2" fillId="0" borderId="0" xfId="0" applyFont="1"/>
    <xf numFmtId="1" fontId="2" fillId="0" borderId="0" xfId="0" applyNumberFormat="1" applyFont="1"/>
    <xf numFmtId="0" fontId="0" fillId="3" borderId="1" xfId="0" applyFill="1" applyBorder="1" applyProtection="1">
      <protection locked="0"/>
    </xf>
    <xf numFmtId="0" fontId="0" fillId="4" borderId="0" xfId="0" applyFill="1"/>
    <xf numFmtId="164" fontId="0" fillId="4" borderId="6" xfId="0" applyNumberFormat="1" applyFill="1" applyBorder="1" applyAlignment="1">
      <alignment horizontal="center"/>
    </xf>
    <xf numFmtId="165" fontId="3" fillId="3" borderId="1" xfId="0" applyNumberFormat="1" applyFont="1" applyFill="1" applyBorder="1" applyProtection="1">
      <protection locked="0"/>
    </xf>
    <xf numFmtId="167" fontId="4" fillId="0" borderId="1" xfId="1" applyNumberFormat="1" applyFont="1" applyBorder="1"/>
    <xf numFmtId="0" fontId="4" fillId="0" borderId="1" xfId="0" applyFont="1" applyBorder="1"/>
    <xf numFmtId="165" fontId="4" fillId="0" borderId="1" xfId="0" applyNumberFormat="1" applyFont="1" applyBorder="1"/>
    <xf numFmtId="165" fontId="4" fillId="0" borderId="1" xfId="2" applyNumberFormat="1" applyFont="1" applyBorder="1"/>
    <xf numFmtId="0" fontId="0" fillId="0" borderId="1" xfId="0" applyBorder="1" applyProtection="1">
      <protection locked="0"/>
    </xf>
    <xf numFmtId="0" fontId="7" fillId="0" borderId="0" xfId="0" applyFont="1"/>
    <xf numFmtId="165" fontId="4" fillId="0" borderId="0" xfId="0" applyNumberFormat="1" applyFont="1"/>
    <xf numFmtId="0" fontId="5" fillId="0" borderId="0" xfId="0" applyFont="1"/>
    <xf numFmtId="0" fontId="5" fillId="0" borderId="0" xfId="0" applyFont="1" applyAlignment="1">
      <alignment horizontal="center"/>
    </xf>
    <xf numFmtId="0" fontId="4" fillId="3" borderId="0" xfId="0" applyFont="1" applyFill="1" applyProtection="1">
      <protection locked="0"/>
    </xf>
    <xf numFmtId="0" fontId="8" fillId="0" borderId="0" xfId="0" applyFont="1"/>
    <xf numFmtId="0" fontId="4" fillId="0" borderId="0" xfId="0" applyFont="1" applyAlignment="1">
      <alignment horizontal="center"/>
    </xf>
    <xf numFmtId="166" fontId="4" fillId="0" borderId="0" xfId="0" applyNumberFormat="1" applyFont="1"/>
    <xf numFmtId="0" fontId="4" fillId="0" borderId="20" xfId="0" applyFont="1" applyBorder="1"/>
    <xf numFmtId="167" fontId="5" fillId="0" borderId="20" xfId="1" applyNumberFormat="1" applyFont="1" applyBorder="1"/>
    <xf numFmtId="0" fontId="4" fillId="0" borderId="21" xfId="0" applyFont="1" applyBorder="1" applyAlignment="1">
      <alignment horizontal="left"/>
    </xf>
    <xf numFmtId="2" fontId="5" fillId="0" borderId="20" xfId="0" applyNumberFormat="1" applyFont="1" applyBorder="1"/>
    <xf numFmtId="0" fontId="5" fillId="0" borderId="1" xfId="0" applyFont="1" applyBorder="1" applyAlignment="1">
      <alignment horizontal="center"/>
    </xf>
    <xf numFmtId="0" fontId="5" fillId="0" borderId="1" xfId="0" applyFont="1" applyBorder="1" applyAlignment="1">
      <alignment horizontal="center" wrapText="1"/>
    </xf>
    <xf numFmtId="0" fontId="5" fillId="0" borderId="0" xfId="0" applyFont="1" applyAlignment="1">
      <alignment horizontal="left"/>
    </xf>
    <xf numFmtId="0" fontId="0" fillId="0" borderId="0" xfId="0" applyAlignment="1">
      <alignment horizontal="center"/>
    </xf>
    <xf numFmtId="0" fontId="9" fillId="0" borderId="0" xfId="0" applyFont="1"/>
    <xf numFmtId="15" fontId="8" fillId="0" borderId="0" xfId="0" applyNumberFormat="1" applyFont="1"/>
    <xf numFmtId="0" fontId="3" fillId="0" borderId="0" xfId="0" applyFont="1" applyAlignment="1">
      <alignment horizontal="left"/>
    </xf>
    <xf numFmtId="1" fontId="10" fillId="0" borderId="0" xfId="0" applyNumberFormat="1" applyFont="1"/>
    <xf numFmtId="22" fontId="4" fillId="0" borderId="0" xfId="0" applyNumberFormat="1" applyFont="1" applyAlignment="1">
      <alignment horizontal="left" vertical="top"/>
    </xf>
    <xf numFmtId="2" fontId="0" fillId="0" borderId="1" xfId="0" applyNumberFormat="1" applyBorder="1"/>
    <xf numFmtId="164" fontId="0" fillId="0" borderId="18" xfId="0" applyNumberFormat="1" applyBorder="1"/>
    <xf numFmtId="164" fontId="0" fillId="2" borderId="18" xfId="0" applyNumberFormat="1" applyFill="1" applyBorder="1"/>
    <xf numFmtId="164" fontId="0" fillId="4" borderId="7" xfId="0" applyNumberFormat="1" applyFill="1" applyBorder="1" applyAlignment="1">
      <alignment horizontal="center"/>
    </xf>
    <xf numFmtId="0" fontId="11" fillId="0" borderId="0" xfId="0" applyFont="1" applyAlignment="1">
      <alignment horizontal="center"/>
    </xf>
    <xf numFmtId="0" fontId="0" fillId="3" borderId="18" xfId="0" applyFill="1" applyBorder="1"/>
    <xf numFmtId="0" fontId="12" fillId="0" borderId="9" xfId="0" applyFont="1" applyBorder="1"/>
    <xf numFmtId="0" fontId="12" fillId="0" borderId="0" xfId="0" applyFont="1"/>
    <xf numFmtId="0" fontId="12" fillId="0" borderId="10" xfId="0" applyFont="1" applyBorder="1"/>
    <xf numFmtId="0" fontId="12" fillId="0" borderId="6" xfId="0" applyFont="1" applyBorder="1"/>
    <xf numFmtId="22" fontId="4" fillId="0" borderId="0" xfId="0" applyNumberFormat="1" applyFont="1" applyAlignment="1">
      <alignment horizontal="left" vertical="top"/>
    </xf>
    <xf numFmtId="0" fontId="3" fillId="0" borderId="1" xfId="0" applyFont="1" applyBorder="1" applyAlignment="1">
      <alignment horizontal="center"/>
    </xf>
    <xf numFmtId="0" fontId="5" fillId="0" borderId="0" xfId="0" applyFont="1" applyAlignment="1">
      <alignment horizontal="left"/>
    </xf>
    <xf numFmtId="0" fontId="4" fillId="3" borderId="6"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0" fillId="0" borderId="6" xfId="0" applyBorder="1" applyAlignment="1">
      <alignment horizontal="center"/>
    </xf>
    <xf numFmtId="0" fontId="3" fillId="0" borderId="3" xfId="0" applyFont="1" applyBorder="1" applyAlignment="1">
      <alignment horizontal="right"/>
    </xf>
    <xf numFmtId="0" fontId="3" fillId="0" borderId="0" xfId="0" applyFont="1" applyAlignment="1">
      <alignment horizontal="right"/>
    </xf>
    <xf numFmtId="168" fontId="3" fillId="0" borderId="6" xfId="0" applyNumberFormat="1" applyFont="1" applyBorder="1" applyAlignment="1">
      <alignment horizontal="center"/>
    </xf>
    <xf numFmtId="0" fontId="3" fillId="0" borderId="5" xfId="0" applyFont="1" applyBorder="1" applyAlignment="1">
      <alignment horizontal="right"/>
    </xf>
  </cellXfs>
  <cellStyles count="3">
    <cellStyle name="Comma" xfId="1" builtinId="3"/>
    <cellStyle name="Currency" xfId="2" builtinId="4"/>
    <cellStyle name="Normal" xfId="0" builtinId="0"/>
  </cellStyles>
  <dxfs count="3">
    <dxf>
      <fill>
        <patternFill>
          <bgColor rgb="FFFFFF00"/>
        </patternFill>
      </fill>
    </dxf>
    <dxf>
      <numFmt numFmtId="169" formatCode=";;;"/>
    </dxf>
    <dxf>
      <numFmt numFmtId="169"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485775</xdr:colOff>
      <xdr:row>3</xdr:row>
      <xdr:rowOff>133350</xdr:rowOff>
    </xdr:to>
    <xdr:pic>
      <xdr:nvPicPr>
        <xdr:cNvPr id="1078" name="Picture 1" descr="Taxation &amp; Prop Records_Wordmark.jpg">
          <a:extLst>
            <a:ext uri="{FF2B5EF4-FFF2-40B4-BE49-F238E27FC236}">
              <a16:creationId xmlns:a16="http://schemas.microsoft.com/office/drawing/2014/main" id="{00000000-0008-0000-0000-000036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28575"/>
          <a:ext cx="1552575" cy="581025"/>
        </a:xfrm>
        <a:prstGeom prst="rect">
          <a:avLst/>
        </a:prstGeom>
        <a:noFill/>
        <a:ln w="9525">
          <a:noFill/>
          <a:miter lim="800000"/>
          <a:headEnd/>
          <a:tailEnd/>
        </a:ln>
      </xdr:spPr>
    </xdr:pic>
    <xdr:clientData/>
  </xdr:twoCellAnchor>
  <xdr:twoCellAnchor>
    <xdr:from>
      <xdr:col>0</xdr:col>
      <xdr:colOff>7620</xdr:colOff>
      <xdr:row>4</xdr:row>
      <xdr:rowOff>0</xdr:rowOff>
    </xdr:from>
    <xdr:to>
      <xdr:col>3</xdr:col>
      <xdr:colOff>0</xdr:colOff>
      <xdr:row>11</xdr:row>
      <xdr:rowOff>53340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7620" y="640080"/>
          <a:ext cx="1958340" cy="1120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700" b="1">
              <a:solidFill>
                <a:sysClr val="windowText" lastClr="000000"/>
              </a:solidFill>
              <a:latin typeface="Arial" pitchFamily="34" charset="0"/>
              <a:cs typeface="Arial" pitchFamily="34" charset="0"/>
            </a:rPr>
            <a:t>Mail to:</a:t>
          </a:r>
        </a:p>
        <a:p>
          <a:pPr algn="l"/>
          <a:r>
            <a:rPr lang="en-US" sz="700">
              <a:solidFill>
                <a:sysClr val="windowText" lastClr="000000"/>
              </a:solidFill>
              <a:latin typeface="Arial" pitchFamily="34" charset="0"/>
              <a:cs typeface="Arial" pitchFamily="34" charset="0"/>
            </a:rPr>
            <a:t>Department</a:t>
          </a:r>
          <a:r>
            <a:rPr lang="en-US" sz="700" baseline="0">
              <a:solidFill>
                <a:sysClr val="windowText" lastClr="000000"/>
              </a:solidFill>
              <a:latin typeface="Arial" pitchFamily="34" charset="0"/>
              <a:cs typeface="Arial" pitchFamily="34" charset="0"/>
            </a:rPr>
            <a:t> of Finance</a:t>
          </a:r>
        </a:p>
        <a:p>
          <a:pPr algn="l"/>
          <a:r>
            <a:rPr lang="en-US" sz="700" baseline="0">
              <a:solidFill>
                <a:sysClr val="windowText" lastClr="000000"/>
              </a:solidFill>
              <a:latin typeface="Arial" pitchFamily="34" charset="0"/>
              <a:cs typeface="Arial" pitchFamily="34" charset="0"/>
            </a:rPr>
            <a:t>Taxation and Property Records</a:t>
          </a:r>
        </a:p>
        <a:p>
          <a:pPr algn="l"/>
          <a:r>
            <a:rPr lang="en-US" sz="700" baseline="0">
              <a:solidFill>
                <a:sysClr val="windowText" lastClr="000000"/>
              </a:solidFill>
              <a:latin typeface="Arial" pitchFamily="34" charset="0"/>
              <a:cs typeface="Arial" pitchFamily="34" charset="0"/>
            </a:rPr>
            <a:t>PO Box 1330, Charlottetown, PE C1A 7N1</a:t>
          </a:r>
        </a:p>
        <a:p>
          <a:pPr algn="l"/>
          <a:endParaRPr lang="en-US" sz="700" baseline="0">
            <a:solidFill>
              <a:sysClr val="windowText" lastClr="000000"/>
            </a:solidFill>
            <a:latin typeface="Arial" pitchFamily="34" charset="0"/>
            <a:cs typeface="Arial" pitchFamily="34" charset="0"/>
          </a:endParaRPr>
        </a:p>
        <a:p>
          <a:pPr algn="l"/>
          <a:r>
            <a:rPr lang="en-US" sz="700" b="1" baseline="0">
              <a:solidFill>
                <a:sysClr val="windowText" lastClr="000000"/>
              </a:solidFill>
              <a:latin typeface="Arial" pitchFamily="34" charset="0"/>
              <a:cs typeface="Arial" pitchFamily="34" charset="0"/>
            </a:rPr>
            <a:t>Deliver to:</a:t>
          </a:r>
        </a:p>
        <a:p>
          <a:pPr algn="l"/>
          <a:r>
            <a:rPr lang="en-US" sz="700" baseline="0">
              <a:solidFill>
                <a:sysClr val="windowText" lastClr="000000"/>
              </a:solidFill>
              <a:latin typeface="Arial" pitchFamily="34" charset="0"/>
              <a:cs typeface="Arial" pitchFamily="34" charset="0"/>
            </a:rPr>
            <a:t>95 Rochford Street</a:t>
          </a:r>
        </a:p>
        <a:p>
          <a:pPr algn="l"/>
          <a:r>
            <a:rPr lang="en-US" sz="700" baseline="0">
              <a:solidFill>
                <a:sysClr val="windowText" lastClr="000000"/>
              </a:solidFill>
              <a:latin typeface="Arial" pitchFamily="34" charset="0"/>
              <a:cs typeface="Arial" pitchFamily="34" charset="0"/>
            </a:rPr>
            <a:t>Shaw Building, 1st Floor, South</a:t>
          </a:r>
        </a:p>
        <a:p>
          <a:pPr algn="l"/>
          <a:r>
            <a:rPr lang="en-US" sz="700" baseline="0">
              <a:solidFill>
                <a:sysClr val="windowText" lastClr="000000"/>
              </a:solidFill>
              <a:latin typeface="Arial" pitchFamily="34" charset="0"/>
              <a:cs typeface="Arial" pitchFamily="34" charset="0"/>
            </a:rPr>
            <a:t>Charlottetown, PE  C1A 3T7</a:t>
          </a:r>
        </a:p>
        <a:p>
          <a:pPr algn="l"/>
          <a:r>
            <a:rPr lang="en-US" sz="700" baseline="0">
              <a:solidFill>
                <a:sysClr val="windowText" lastClr="000000"/>
              </a:solidFill>
              <a:latin typeface="Arial" pitchFamily="34" charset="0"/>
              <a:cs typeface="Arial" pitchFamily="34" charset="0"/>
            </a:rPr>
            <a:t>or: any Access PEI Centre</a:t>
          </a:r>
        </a:p>
      </xdr:txBody>
    </xdr:sp>
    <xdr:clientData/>
  </xdr:twoCellAnchor>
  <xdr:twoCellAnchor>
    <xdr:from>
      <xdr:col>2</xdr:col>
      <xdr:colOff>295275</xdr:colOff>
      <xdr:row>8</xdr:row>
      <xdr:rowOff>114299</xdr:rowOff>
    </xdr:from>
    <xdr:to>
      <xdr:col>4</xdr:col>
      <xdr:colOff>546735</xdr:colOff>
      <xdr:row>12</xdr:row>
      <xdr:rowOff>66674</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362075" y="1352549"/>
          <a:ext cx="172783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700" baseline="0">
              <a:solidFill>
                <a:sysClr val="windowText" lastClr="000000"/>
              </a:solidFill>
              <a:latin typeface="Arial" pitchFamily="34" charset="0"/>
              <a:cs typeface="Arial" pitchFamily="34" charset="0"/>
            </a:rPr>
            <a:t>Tel:  (902) 368 4070     Fax:  (902) 368 6164</a:t>
          </a:r>
        </a:p>
        <a:p>
          <a:pPr algn="l"/>
          <a:r>
            <a:rPr lang="en-US" sz="700" baseline="0">
              <a:solidFill>
                <a:sysClr val="windowText" lastClr="000000"/>
              </a:solidFill>
              <a:latin typeface="Arial" pitchFamily="34" charset="0"/>
              <a:cs typeface="Arial" pitchFamily="34" charset="0"/>
            </a:rPr>
            <a:t>Website: www.princeedwardisland.ca</a:t>
          </a:r>
        </a:p>
        <a:p>
          <a:pPr algn="l"/>
          <a:r>
            <a:rPr lang="en-US" sz="700" baseline="0">
              <a:solidFill>
                <a:sysClr val="windowText" lastClr="000000"/>
              </a:solidFill>
              <a:latin typeface="Arial" pitchFamily="34" charset="0"/>
              <a:cs typeface="Arial" pitchFamily="34" charset="0"/>
            </a:rPr>
            <a:t>Email:  taxandland@gov.pe.ca </a:t>
          </a:r>
          <a:endParaRPr lang="en-US" sz="700">
            <a:solidFill>
              <a:sysClr val="windowText" lastClr="000000"/>
            </a:solidFill>
            <a:latin typeface="Arial" pitchFamily="34" charset="0"/>
            <a:cs typeface="Arial" pitchFamily="34" charset="0"/>
          </a:endParaRPr>
        </a:p>
      </xdr:txBody>
    </xdr:sp>
    <xdr:clientData/>
  </xdr:twoCellAnchor>
  <xdr:twoCellAnchor>
    <xdr:from>
      <xdr:col>4</xdr:col>
      <xdr:colOff>521970</xdr:colOff>
      <xdr:row>4</xdr:row>
      <xdr:rowOff>0</xdr:rowOff>
    </xdr:from>
    <xdr:to>
      <xdr:col>10</xdr:col>
      <xdr:colOff>704850</xdr:colOff>
      <xdr:row>9</xdr:row>
      <xdr:rowOff>99060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3375660" y="640080"/>
          <a:ext cx="4526280" cy="861060"/>
        </a:xfrm>
        <a:prstGeom prst="rect">
          <a:avLst/>
        </a:prstGeom>
        <a:no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800" b="1" i="1">
              <a:solidFill>
                <a:sysClr val="windowText" lastClr="000000"/>
              </a:solidFill>
              <a:latin typeface="Arial" pitchFamily="34" charset="0"/>
              <a:cs typeface="Arial" pitchFamily="34" charset="0"/>
            </a:rPr>
            <a:t>Freedom of Information and Protection of Privacy</a:t>
          </a:r>
        </a:p>
        <a:p>
          <a:pPr algn="l"/>
          <a:endParaRPr lang="en-US" sz="400">
            <a:solidFill>
              <a:sysClr val="windowText" lastClr="000000"/>
            </a:solidFill>
            <a:latin typeface="Arial" pitchFamily="34" charset="0"/>
            <a:cs typeface="Arial" pitchFamily="34" charset="0"/>
          </a:endParaRPr>
        </a:p>
        <a:p>
          <a:pPr algn="l"/>
          <a:r>
            <a:rPr lang="en-US" sz="800">
              <a:solidFill>
                <a:sysClr val="windowText" lastClr="000000"/>
              </a:solidFill>
              <a:latin typeface="Arial" pitchFamily="34" charset="0"/>
              <a:cs typeface="Arial" pitchFamily="34" charset="0"/>
            </a:rPr>
            <a:t>Personal information on this form is collected</a:t>
          </a:r>
          <a:r>
            <a:rPr lang="en-US" sz="800" baseline="0">
              <a:solidFill>
                <a:sysClr val="windowText" lastClr="000000"/>
              </a:solidFill>
              <a:latin typeface="Arial" pitchFamily="34" charset="0"/>
              <a:cs typeface="Arial" pitchFamily="34" charset="0"/>
            </a:rPr>
            <a:t> under the authority of Section 31 (c) of the </a:t>
          </a:r>
          <a:r>
            <a:rPr lang="en-US" sz="800" i="1" baseline="0">
              <a:solidFill>
                <a:sysClr val="windowText" lastClr="000000"/>
              </a:solidFill>
              <a:latin typeface="Arial" pitchFamily="34" charset="0"/>
              <a:cs typeface="Arial" pitchFamily="34" charset="0"/>
            </a:rPr>
            <a:t>Freedom of Information and Protection of Privacy Act </a:t>
          </a:r>
          <a:r>
            <a:rPr lang="en-US" sz="800" baseline="0">
              <a:solidFill>
                <a:sysClr val="windowText" lastClr="000000"/>
              </a:solidFill>
              <a:latin typeface="Arial" pitchFamily="34" charset="0"/>
              <a:cs typeface="Arial" pitchFamily="34" charset="0"/>
            </a:rPr>
            <a:t>and will be used for the purposes of tax administration and enforcement.  Questions on the collection and use of this information can be directed to the Manager, Tax Administration and Compliance Services, PO Box 2000, Charlottetown, PE C1A 7N8  (902) 368-5137.</a:t>
          </a:r>
          <a:endParaRPr lang="en-US" sz="80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1"/>
  <sheetViews>
    <sheetView tabSelected="1" zoomScaleNormal="100" workbookViewId="0">
      <selection activeCell="H14" sqref="H14"/>
    </sheetView>
  </sheetViews>
  <sheetFormatPr defaultColWidth="0" defaultRowHeight="15" x14ac:dyDescent="0.25"/>
  <cols>
    <col min="1" max="1" width="8.5703125" customWidth="1"/>
    <col min="2" max="2" width="7.42578125" customWidth="1"/>
    <col min="3" max="3" width="12.7109375" customWidth="1"/>
    <col min="4" max="4" width="9.42578125" customWidth="1"/>
    <col min="5" max="5" width="10.140625" customWidth="1"/>
    <col min="6" max="6" width="10.42578125" customWidth="1"/>
    <col min="7" max="7" width="12.5703125" customWidth="1"/>
    <col min="8" max="8" width="10.85546875" customWidth="1"/>
    <col min="9" max="10" width="10.7109375" customWidth="1"/>
    <col min="11" max="11" width="12" customWidth="1"/>
    <col min="12" max="12" width="9.5703125" hidden="1" customWidth="1"/>
    <col min="13" max="16384" width="3.140625" hidden="1"/>
  </cols>
  <sheetData>
    <row r="1" spans="1:15" ht="13.15" customHeight="1" x14ac:dyDescent="0.25">
      <c r="F1" s="57" t="s">
        <v>98</v>
      </c>
      <c r="J1" s="88">
        <f ca="1">+NOW()</f>
        <v>45841.466224074073</v>
      </c>
      <c r="K1" s="88"/>
    </row>
    <row r="2" spans="1:15" ht="13.15" customHeight="1" x14ac:dyDescent="0.25">
      <c r="F2" s="57" t="s">
        <v>99</v>
      </c>
      <c r="J2" s="9" t="str">
        <f>IF(SUM('Excel Map'!M:M)&gt;0,"Check","")</f>
        <v/>
      </c>
      <c r="K2" s="77"/>
    </row>
    <row r="3" spans="1:15" s="9" customFormat="1" ht="12" x14ac:dyDescent="0.2">
      <c r="F3" s="57" t="s">
        <v>100</v>
      </c>
      <c r="J3" s="62" t="s">
        <v>159</v>
      </c>
      <c r="O3" s="58"/>
    </row>
    <row r="4" spans="1:15" s="9" customFormat="1" ht="12" x14ac:dyDescent="0.2">
      <c r="F4" s="57"/>
      <c r="G4" s="57"/>
      <c r="O4" s="58"/>
    </row>
    <row r="5" spans="1:15" s="9" customFormat="1" ht="12" x14ac:dyDescent="0.2">
      <c r="F5" s="57"/>
      <c r="G5" s="57"/>
      <c r="O5" s="58"/>
    </row>
    <row r="6" spans="1:15" s="9" customFormat="1" ht="12" x14ac:dyDescent="0.2">
      <c r="A6" s="59"/>
    </row>
    <row r="7" spans="1:15" s="9" customFormat="1" ht="12" x14ac:dyDescent="0.2">
      <c r="A7" s="59"/>
    </row>
    <row r="8" spans="1:15" s="9" customFormat="1" ht="12" x14ac:dyDescent="0.2">
      <c r="A8" s="59"/>
    </row>
    <row r="9" spans="1:15" s="9" customFormat="1" ht="12" x14ac:dyDescent="0.2">
      <c r="A9" s="59"/>
    </row>
    <row r="10" spans="1:15" s="9" customFormat="1" ht="12" x14ac:dyDescent="0.2">
      <c r="A10" s="59"/>
    </row>
    <row r="11" spans="1:15" s="9" customFormat="1" ht="12" x14ac:dyDescent="0.2">
      <c r="A11" s="59"/>
    </row>
    <row r="12" spans="1:15" s="9" customFormat="1" ht="12" x14ac:dyDescent="0.2">
      <c r="A12" s="59"/>
    </row>
    <row r="13" spans="1:15" s="9" customFormat="1" ht="12" x14ac:dyDescent="0.2">
      <c r="A13" s="59" t="s">
        <v>97</v>
      </c>
      <c r="B13" s="60"/>
      <c r="H13" s="90" t="s">
        <v>101</v>
      </c>
      <c r="I13" s="90"/>
      <c r="J13" s="90"/>
      <c r="K13" s="71"/>
    </row>
    <row r="14" spans="1:15" s="9" customFormat="1" ht="12" x14ac:dyDescent="0.2">
      <c r="B14" s="91"/>
      <c r="C14" s="91"/>
      <c r="D14" s="91"/>
      <c r="E14" s="91"/>
      <c r="H14" s="61"/>
      <c r="I14" s="62" t="e">
        <f>+VLOOKUP(H14,Admin!$A$2:$D$14,3,FALSE)</f>
        <v>#N/A</v>
      </c>
      <c r="J14" s="62" t="e">
        <f>+VLOOKUP(H14,Admin!$A$2:$D$14,4,FALSE)</f>
        <v>#N/A</v>
      </c>
      <c r="K14" s="62"/>
    </row>
    <row r="15" spans="1:15" s="9" customFormat="1" ht="12" x14ac:dyDescent="0.2">
      <c r="B15" s="92"/>
      <c r="C15" s="92"/>
      <c r="D15" s="92"/>
      <c r="E15" s="92"/>
    </row>
    <row r="16" spans="1:15" s="9" customFormat="1" ht="12" x14ac:dyDescent="0.2">
      <c r="B16" s="92"/>
      <c r="C16" s="92"/>
      <c r="D16" s="92"/>
      <c r="E16" s="92"/>
      <c r="H16" s="73" t="s">
        <v>141</v>
      </c>
    </row>
    <row r="17" spans="1:14" s="9" customFormat="1" ht="8.4499999999999993" customHeight="1" x14ac:dyDescent="0.2">
      <c r="B17" s="63"/>
      <c r="C17" s="63"/>
      <c r="D17" s="63"/>
      <c r="E17" s="63"/>
      <c r="H17" s="74">
        <f ca="1">+NOW()</f>
        <v>45841.466224074073</v>
      </c>
      <c r="I17" s="64"/>
    </row>
    <row r="18" spans="1:14" s="9" customFormat="1" ht="12" x14ac:dyDescent="0.2">
      <c r="A18" s="9" t="s">
        <v>95</v>
      </c>
      <c r="C18" s="91"/>
      <c r="D18" s="91"/>
    </row>
    <row r="19" spans="1:14" s="9" customFormat="1" ht="12" x14ac:dyDescent="0.2">
      <c r="A19" s="9" t="s">
        <v>96</v>
      </c>
      <c r="C19" s="92"/>
      <c r="D19" s="93"/>
      <c r="E19" s="17" t="s">
        <v>90</v>
      </c>
      <c r="F19" s="65"/>
      <c r="G19" s="65"/>
      <c r="H19" s="65"/>
      <c r="I19" s="65"/>
      <c r="J19" s="66">
        <f>+C92</f>
        <v>0</v>
      </c>
      <c r="K19" s="67" t="s">
        <v>91</v>
      </c>
    </row>
    <row r="20" spans="1:14" s="9" customFormat="1" ht="12" x14ac:dyDescent="0.2">
      <c r="A20" s="9" t="s">
        <v>94</v>
      </c>
      <c r="C20" s="91"/>
      <c r="D20" s="93"/>
      <c r="E20" s="17" t="s">
        <v>89</v>
      </c>
      <c r="F20" s="65"/>
      <c r="G20" s="65"/>
      <c r="H20" s="65"/>
      <c r="I20" s="65"/>
      <c r="J20" s="66">
        <f>+F92</f>
        <v>0</v>
      </c>
      <c r="K20" s="67" t="s">
        <v>92</v>
      </c>
    </row>
    <row r="21" spans="1:14" s="9" customFormat="1" ht="12" x14ac:dyDescent="0.2">
      <c r="E21" s="17" t="s">
        <v>102</v>
      </c>
      <c r="F21" s="65"/>
      <c r="G21" s="65"/>
      <c r="H21" s="65"/>
      <c r="I21" s="65"/>
      <c r="J21" s="68">
        <f>IFERROR(+ROUND(J19/J20,2),0)</f>
        <v>0</v>
      </c>
      <c r="K21" s="67" t="s">
        <v>93</v>
      </c>
    </row>
    <row r="22" spans="1:14" s="9" customFormat="1" ht="12" x14ac:dyDescent="0.2">
      <c r="A22" s="69">
        <v>1</v>
      </c>
      <c r="B22" s="69">
        <v>2</v>
      </c>
      <c r="C22" s="69">
        <v>3</v>
      </c>
      <c r="D22" s="69">
        <v>4</v>
      </c>
      <c r="E22" s="69">
        <v>5</v>
      </c>
      <c r="F22" s="69">
        <v>6</v>
      </c>
      <c r="G22" s="69">
        <v>7</v>
      </c>
      <c r="H22" s="69">
        <v>8</v>
      </c>
      <c r="I22" s="69">
        <v>9</v>
      </c>
      <c r="J22" s="69">
        <v>10</v>
      </c>
      <c r="K22" s="69">
        <v>11</v>
      </c>
    </row>
    <row r="23" spans="1:14" s="9" customFormat="1" ht="36" x14ac:dyDescent="0.2">
      <c r="A23" s="70" t="s">
        <v>87</v>
      </c>
      <c r="B23" s="70" t="s">
        <v>82</v>
      </c>
      <c r="C23" s="70" t="s">
        <v>83</v>
      </c>
      <c r="D23" s="70" t="s">
        <v>84</v>
      </c>
      <c r="E23" s="70" t="s">
        <v>161</v>
      </c>
      <c r="F23" s="70" t="s">
        <v>162</v>
      </c>
      <c r="G23" s="70" t="s">
        <v>85</v>
      </c>
      <c r="H23" s="70" t="s">
        <v>181</v>
      </c>
      <c r="I23" s="70" t="s">
        <v>163</v>
      </c>
      <c r="J23" s="70" t="s">
        <v>86</v>
      </c>
      <c r="K23" s="70" t="s">
        <v>164</v>
      </c>
    </row>
    <row r="24" spans="1:14" x14ac:dyDescent="0.25">
      <c r="A24" s="2" t="s">
        <v>13</v>
      </c>
      <c r="B24" s="14" t="str">
        <f>IF($C$19="Special_Diesel",VLOOKUP($A24,Special_Diesel!$A$3:$P$78,$J$14,FALSE),IF($C$19="Gasoline",VLOOKUP($A24,Gasoline!$A$3:$P$78,$J$14,FALSE),"Select the fuel Type"))</f>
        <v>Select the fuel Type</v>
      </c>
      <c r="C24" s="48"/>
      <c r="D24" s="56" t="str">
        <f t="shared" ref="D24:D85" si="0">+IF(C24&lt;&gt;"",C24,"")</f>
        <v/>
      </c>
      <c r="E24" s="18" t="str">
        <f t="shared" ref="E24:E38" si="1">IFERROR(+IF(C24&lt;&gt;"",ROUND(D24/$J$21,0),""),0)</f>
        <v/>
      </c>
      <c r="F24" s="48"/>
      <c r="G24" s="48" t="str">
        <f t="shared" ref="G24:G30" si="2">+IF(F24&lt;&gt;"",F24,"")</f>
        <v/>
      </c>
      <c r="H24" s="2" t="str">
        <f t="shared" ref="H24:H38" si="3">+IF(C24&lt;&gt;0,E24-G24,"")</f>
        <v/>
      </c>
      <c r="I24" s="20" t="str">
        <f t="shared" ref="I24:I38" si="4">+IF(C24&lt;&gt;"",ROUND(H24*B24,2),"")</f>
        <v/>
      </c>
      <c r="J24" s="25" t="str">
        <f ca="1">+IF(ISNUMBER(Int_Exchange_2!B7)=TRUE,ROUND(Int_Exchange_2!B7,2),"")</f>
        <v/>
      </c>
      <c r="K24" s="20" t="str">
        <f t="shared" ref="K24:K38" si="5">+IF(C24&lt;&gt;"",I24+J24,"")</f>
        <v/>
      </c>
      <c r="M24" s="43"/>
    </row>
    <row r="25" spans="1:14" x14ac:dyDescent="0.25">
      <c r="A25" s="2" t="s">
        <v>14</v>
      </c>
      <c r="B25" s="14" t="str">
        <f>IF($C$19="Special_Diesel",VLOOKUP($A25,Special_Diesel!$A$3:$P$78,$J$14,FALSE),IF($C$19="Gasoline",VLOOKUP($A25,Gasoline!$A$3:$P$78,$J$14,FALSE),"Select the fuel Type"))</f>
        <v>Select the fuel Type</v>
      </c>
      <c r="C25" s="48"/>
      <c r="D25" s="56" t="str">
        <f t="shared" si="0"/>
        <v/>
      </c>
      <c r="E25" s="18" t="str">
        <f t="shared" si="1"/>
        <v/>
      </c>
      <c r="F25" s="48"/>
      <c r="G25" s="48" t="str">
        <f t="shared" si="2"/>
        <v/>
      </c>
      <c r="H25" s="2" t="str">
        <f t="shared" si="3"/>
        <v/>
      </c>
      <c r="I25" s="78" t="str">
        <f t="shared" si="4"/>
        <v/>
      </c>
      <c r="J25" s="25" t="str">
        <f ca="1">+IF(ISNUMBER(Int_Exchange_2!B8)=TRUE,ROUND(Int_Exchange_2!B8,2),"")</f>
        <v/>
      </c>
      <c r="K25" s="20" t="str">
        <f t="shared" si="5"/>
        <v/>
      </c>
      <c r="M25" s="43"/>
      <c r="N25" s="43"/>
    </row>
    <row r="26" spans="1:14" x14ac:dyDescent="0.25">
      <c r="A26" s="2" t="s">
        <v>15</v>
      </c>
      <c r="B26" s="14" t="str">
        <f>IF($C$19="Special_Diesel",VLOOKUP($A26,Special_Diesel!$A$3:$P$78,$J$14,FALSE),IF($C$19="Gasoline",VLOOKUP($A26,Gasoline!$A$3:$P$78,$J$14,FALSE),"Select the fuel Type"))</f>
        <v>Select the fuel Type</v>
      </c>
      <c r="C26" s="48"/>
      <c r="D26" s="56" t="str">
        <f t="shared" si="0"/>
        <v/>
      </c>
      <c r="E26" s="18" t="str">
        <f t="shared" si="1"/>
        <v/>
      </c>
      <c r="F26" s="48"/>
      <c r="G26" s="48" t="str">
        <f t="shared" si="2"/>
        <v/>
      </c>
      <c r="H26" s="2" t="str">
        <f t="shared" si="3"/>
        <v/>
      </c>
      <c r="I26" s="20" t="str">
        <f t="shared" si="4"/>
        <v/>
      </c>
      <c r="J26" s="25" t="str">
        <f ca="1">+IF(ISNUMBER(Int_Exchange_2!B9)=TRUE,ROUND(Int_Exchange_2!B9,2),"")</f>
        <v/>
      </c>
      <c r="K26" s="20" t="str">
        <f t="shared" si="5"/>
        <v/>
      </c>
    </row>
    <row r="27" spans="1:14" x14ac:dyDescent="0.25">
      <c r="A27" s="2" t="s">
        <v>18</v>
      </c>
      <c r="B27" s="14" t="str">
        <f>IF($C$19="Special_Diesel",VLOOKUP($A27,Special_Diesel!$A$3:$P$78,$J$14,FALSE),IF($C$19="Gasoline",VLOOKUP($A27,Gasoline!$A$3:$P$78,$J$14,FALSE),"Select the fuel Type"))</f>
        <v>Select the fuel Type</v>
      </c>
      <c r="C27" s="48"/>
      <c r="D27" s="56" t="str">
        <f t="shared" si="0"/>
        <v/>
      </c>
      <c r="E27" s="18" t="str">
        <f t="shared" si="1"/>
        <v/>
      </c>
      <c r="F27" s="48"/>
      <c r="G27" s="48" t="str">
        <f t="shared" si="2"/>
        <v/>
      </c>
      <c r="H27" s="2" t="str">
        <f t="shared" si="3"/>
        <v/>
      </c>
      <c r="I27" s="20" t="str">
        <f t="shared" si="4"/>
        <v/>
      </c>
      <c r="J27" s="25" t="str">
        <f ca="1">+IF(ISNUMBER(Int_Exchange_2!B10)=TRUE,ROUND(Int_Exchange_2!B10,2),"")</f>
        <v/>
      </c>
      <c r="K27" s="20" t="str">
        <f t="shared" si="5"/>
        <v/>
      </c>
    </row>
    <row r="28" spans="1:14" x14ac:dyDescent="0.25">
      <c r="A28" s="2" t="s">
        <v>16</v>
      </c>
      <c r="B28" s="14" t="str">
        <f>IF($C$19="Special_Diesel",VLOOKUP($A28,Special_Diesel!$A$3:$P$78,$J$14,FALSE),IF($C$19="Gasoline",VLOOKUP($A28,Gasoline!$A$3:$P$78,$J$14,FALSE),"Select the fuel Type"))</f>
        <v>Select the fuel Type</v>
      </c>
      <c r="C28" s="48"/>
      <c r="D28" s="56" t="str">
        <f t="shared" si="0"/>
        <v/>
      </c>
      <c r="E28" s="18" t="str">
        <f t="shared" si="1"/>
        <v/>
      </c>
      <c r="F28" s="48"/>
      <c r="G28" s="48" t="str">
        <f t="shared" si="2"/>
        <v/>
      </c>
      <c r="H28" s="2" t="str">
        <f t="shared" si="3"/>
        <v/>
      </c>
      <c r="I28" s="20" t="str">
        <f t="shared" si="4"/>
        <v/>
      </c>
      <c r="J28" s="25" t="str">
        <f ca="1">+IF(ISNUMBER(Int_Exchange_2!B11)=TRUE,ROUND(Int_Exchange_2!B11,2),"")</f>
        <v/>
      </c>
      <c r="K28" s="20" t="str">
        <f t="shared" si="5"/>
        <v/>
      </c>
    </row>
    <row r="29" spans="1:14" x14ac:dyDescent="0.25">
      <c r="A29" s="2" t="s">
        <v>17</v>
      </c>
      <c r="B29" s="14" t="str">
        <f>IF($C$19="Special_Diesel",VLOOKUP($A29,Special_Diesel!$A$3:$P$78,$J$14,FALSE),IF($C$19="Gasoline",VLOOKUP($A29,Gasoline!$A$3:$P$78,$J$14,FALSE),"Select the fuel Type"))</f>
        <v>Select the fuel Type</v>
      </c>
      <c r="C29" s="48"/>
      <c r="D29" s="56" t="str">
        <f t="shared" si="0"/>
        <v/>
      </c>
      <c r="E29" s="18" t="str">
        <f t="shared" si="1"/>
        <v/>
      </c>
      <c r="F29" s="48"/>
      <c r="G29" s="48" t="str">
        <f t="shared" si="2"/>
        <v/>
      </c>
      <c r="H29" s="2" t="str">
        <f t="shared" si="3"/>
        <v/>
      </c>
      <c r="I29" s="20" t="str">
        <f t="shared" si="4"/>
        <v/>
      </c>
      <c r="J29" s="25" t="str">
        <f ca="1">+IF(ISNUMBER(Int_Exchange_2!B12)=TRUE,ROUND(Int_Exchange_2!B12,2),"")</f>
        <v/>
      </c>
      <c r="K29" s="20" t="str">
        <f t="shared" si="5"/>
        <v/>
      </c>
    </row>
    <row r="30" spans="1:14" x14ac:dyDescent="0.25">
      <c r="A30" s="2" t="s">
        <v>27</v>
      </c>
      <c r="B30" s="14" t="str">
        <f>IF($C$19="Special_Diesel",VLOOKUP($A30,Special_Diesel!$A$3:$P$78,$J$14,FALSE),IF($C$19="Gasoline",VLOOKUP($A30,Gasoline!$A$3:$P$78,$J$14,FALSE),"Select the fuel Type"))</f>
        <v>Select the fuel Type</v>
      </c>
      <c r="C30" s="48"/>
      <c r="D30" s="56" t="str">
        <f t="shared" si="0"/>
        <v/>
      </c>
      <c r="E30" s="18" t="str">
        <f t="shared" si="1"/>
        <v/>
      </c>
      <c r="F30" s="48"/>
      <c r="G30" s="48" t="str">
        <f t="shared" si="2"/>
        <v/>
      </c>
      <c r="H30" s="2" t="str">
        <f t="shared" si="3"/>
        <v/>
      </c>
      <c r="I30" s="20" t="str">
        <f t="shared" si="4"/>
        <v/>
      </c>
      <c r="J30" s="25" t="str">
        <f ca="1">+IF(ISNUMBER(Int_Exchange_2!B13)=TRUE,ROUND(Int_Exchange_2!B13,2),"")</f>
        <v/>
      </c>
      <c r="K30" s="20" t="str">
        <f t="shared" si="5"/>
        <v/>
      </c>
    </row>
    <row r="31" spans="1:14" x14ac:dyDescent="0.25">
      <c r="A31" s="2" t="s">
        <v>28</v>
      </c>
      <c r="B31" s="14" t="str">
        <f>IF($C$19="Special_Diesel",VLOOKUP($A31,Special_Diesel!$A$3:$P$78,$J$14,FALSE),IF($C$19="Gasoline",VLOOKUP($A31,Gasoline!$A$3:$P$78,$J$14,FALSE),"Select the fuel Type"))</f>
        <v>Select the fuel Type</v>
      </c>
      <c r="C31" s="48"/>
      <c r="D31" s="56" t="str">
        <f t="shared" si="0"/>
        <v/>
      </c>
      <c r="E31" s="18" t="str">
        <f t="shared" si="1"/>
        <v/>
      </c>
      <c r="F31" s="48"/>
      <c r="G31" s="48" t="str">
        <f t="shared" ref="G31:G38" si="6">+IF(F31&lt;&gt;"",F31,"")</f>
        <v/>
      </c>
      <c r="H31" s="2" t="str">
        <f t="shared" si="3"/>
        <v/>
      </c>
      <c r="I31" s="20" t="str">
        <f t="shared" si="4"/>
        <v/>
      </c>
      <c r="J31" s="25" t="str">
        <f ca="1">+IF(ISNUMBER(Int_Exchange_2!B14)=TRUE,ROUND(Int_Exchange_2!B14,2),"")</f>
        <v/>
      </c>
      <c r="K31" s="20" t="str">
        <f t="shared" si="5"/>
        <v/>
      </c>
    </row>
    <row r="32" spans="1:14" x14ac:dyDescent="0.25">
      <c r="A32" s="2" t="s">
        <v>29</v>
      </c>
      <c r="B32" s="14" t="str">
        <f>IF($C$19="Special_Diesel",VLOOKUP($A32,Special_Diesel!$A$3:$P$78,$J$14,FALSE),IF($C$19="Gasoline",VLOOKUP($A32,Gasoline!$A$3:$P$78,$J$14,FALSE),"Select the fuel Type"))</f>
        <v>Select the fuel Type</v>
      </c>
      <c r="C32" s="48"/>
      <c r="D32" s="56" t="str">
        <f t="shared" si="0"/>
        <v/>
      </c>
      <c r="E32" s="18" t="str">
        <f t="shared" si="1"/>
        <v/>
      </c>
      <c r="F32" s="48"/>
      <c r="G32" s="48" t="str">
        <f t="shared" si="6"/>
        <v/>
      </c>
      <c r="H32" s="2" t="str">
        <f t="shared" si="3"/>
        <v/>
      </c>
      <c r="I32" s="20" t="str">
        <f t="shared" si="4"/>
        <v/>
      </c>
      <c r="J32" s="25" t="str">
        <f ca="1">+IF(ISNUMBER(Int_Exchange_2!B15)=TRUE,ROUND(Int_Exchange_2!B15,2),"")</f>
        <v/>
      </c>
      <c r="K32" s="20" t="str">
        <f t="shared" si="5"/>
        <v/>
      </c>
    </row>
    <row r="33" spans="1:12" x14ac:dyDescent="0.25">
      <c r="A33" s="2" t="s">
        <v>30</v>
      </c>
      <c r="B33" s="14" t="str">
        <f>IF($C$19="Special_Diesel",VLOOKUP($A33,Special_Diesel!$A$3:$P$78,$J$14,FALSE),IF($C$19="Gasoline",VLOOKUP($A33,Gasoline!$A$3:$P$78,$J$14,FALSE),"Select the fuel Type"))</f>
        <v>Select the fuel Type</v>
      </c>
      <c r="C33" s="48"/>
      <c r="D33" s="56" t="str">
        <f t="shared" si="0"/>
        <v/>
      </c>
      <c r="E33" s="18" t="str">
        <f t="shared" si="1"/>
        <v/>
      </c>
      <c r="F33" s="48"/>
      <c r="G33" s="48" t="str">
        <f t="shared" si="6"/>
        <v/>
      </c>
      <c r="H33" s="2" t="str">
        <f t="shared" si="3"/>
        <v/>
      </c>
      <c r="I33" s="20" t="str">
        <f t="shared" si="4"/>
        <v/>
      </c>
      <c r="J33" s="25" t="str">
        <f ca="1">+IF(ISNUMBER(Int_Exchange_2!B16)=TRUE,ROUND(Int_Exchange_2!B16,2),"")</f>
        <v/>
      </c>
      <c r="K33" s="20" t="str">
        <f t="shared" si="5"/>
        <v/>
      </c>
    </row>
    <row r="34" spans="1:12" x14ac:dyDescent="0.25">
      <c r="A34" s="2" t="s">
        <v>31</v>
      </c>
      <c r="B34" s="14" t="str">
        <f>IF($C$19="Special_Diesel",VLOOKUP($A34,Special_Diesel!$A$3:$P$78,$J$14,FALSE),IF($C$19="Gasoline",VLOOKUP($A34,Gasoline!$A$3:$P$78,$J$14,FALSE),"Select the fuel Type"))</f>
        <v>Select the fuel Type</v>
      </c>
      <c r="C34" s="48"/>
      <c r="D34" s="56" t="str">
        <f t="shared" ref="D34" si="7">+IF(C34&lt;&gt;"",C34,"")</f>
        <v/>
      </c>
      <c r="E34" s="18" t="str">
        <f t="shared" si="1"/>
        <v/>
      </c>
      <c r="F34" s="48"/>
      <c r="G34" s="48" t="str">
        <f t="shared" ref="G34" si="8">+IF(F34&lt;&gt;"",F34,"")</f>
        <v/>
      </c>
      <c r="H34" s="2" t="str">
        <f t="shared" si="3"/>
        <v/>
      </c>
      <c r="I34" s="20" t="str">
        <f t="shared" si="4"/>
        <v/>
      </c>
      <c r="J34" s="25" t="str">
        <f ca="1">+IF(ISNUMBER(Int_Exchange_2!B17)=TRUE,ROUND(Int_Exchange_2!B17,2),"")</f>
        <v/>
      </c>
      <c r="K34" s="20" t="str">
        <f t="shared" si="5"/>
        <v/>
      </c>
    </row>
    <row r="35" spans="1:12" x14ac:dyDescent="0.25">
      <c r="A35" s="2" t="s">
        <v>32</v>
      </c>
      <c r="B35" s="14" t="str">
        <f>IF($C$19="Special_Diesel",VLOOKUP($A35,Special_Diesel!$A$3:$P$78,$J$14,FALSE),IF($C$19="Gasoline",VLOOKUP($A35,Gasoline!$A$3:$P$78,$J$14,FALSE),"Select the fuel Type"))</f>
        <v>Select the fuel Type</v>
      </c>
      <c r="C35" s="48"/>
      <c r="D35" s="56" t="str">
        <f t="shared" si="0"/>
        <v/>
      </c>
      <c r="E35" s="18" t="str">
        <f t="shared" si="1"/>
        <v/>
      </c>
      <c r="F35" s="48"/>
      <c r="G35" s="48" t="str">
        <f t="shared" si="6"/>
        <v/>
      </c>
      <c r="H35" s="2" t="str">
        <f t="shared" si="3"/>
        <v/>
      </c>
      <c r="I35" s="20" t="str">
        <f t="shared" si="4"/>
        <v/>
      </c>
      <c r="J35" s="25" t="str">
        <f ca="1">+IF(ISNUMBER(Int_Exchange_2!B18)=TRUE,ROUND(Int_Exchange_2!B18,2),"")</f>
        <v/>
      </c>
      <c r="K35" s="20" t="str">
        <f t="shared" si="5"/>
        <v/>
      </c>
    </row>
    <row r="36" spans="1:12" x14ac:dyDescent="0.25">
      <c r="A36" s="2" t="s">
        <v>33</v>
      </c>
      <c r="B36" s="14" t="str">
        <f>IF($C$19="Special_Diesel",VLOOKUP($A36,Special_Diesel!$A$3:$P$78,$J$14,FALSE),IF($C$19="Gasoline",VLOOKUP($A36,Gasoline!$A$3:$P$78,$J$14,FALSE),"Select the fuel Type"))</f>
        <v>Select the fuel Type</v>
      </c>
      <c r="C36" s="48"/>
      <c r="D36" s="56" t="str">
        <f t="shared" si="0"/>
        <v/>
      </c>
      <c r="E36" s="18" t="str">
        <f t="shared" si="1"/>
        <v/>
      </c>
      <c r="F36" s="48"/>
      <c r="G36" s="48" t="str">
        <f t="shared" si="6"/>
        <v/>
      </c>
      <c r="H36" s="2" t="str">
        <f t="shared" si="3"/>
        <v/>
      </c>
      <c r="I36" s="20" t="str">
        <f t="shared" si="4"/>
        <v/>
      </c>
      <c r="J36" s="25" t="str">
        <f ca="1">+IF(ISNUMBER(Int_Exchange_2!B19)=TRUE,ROUND(Int_Exchange_2!B19,2),"")</f>
        <v/>
      </c>
      <c r="K36" s="20" t="str">
        <f t="shared" si="5"/>
        <v/>
      </c>
      <c r="L36" t="s">
        <v>187</v>
      </c>
    </row>
    <row r="37" spans="1:12" x14ac:dyDescent="0.25">
      <c r="A37" s="2" t="s">
        <v>34</v>
      </c>
      <c r="B37" s="14" t="str">
        <f>IF($C$19="Special_Diesel",VLOOKUP($A37,Special_Diesel!$A$3:$P$78,$J$14,FALSE),IF($C$19="Gasoline",VLOOKUP($A37,Gasoline!$A$3:$P$78,$J$14,FALSE),"Select the fuel Type"))</f>
        <v>Select the fuel Type</v>
      </c>
      <c r="C37" s="48"/>
      <c r="D37" s="56" t="str">
        <f t="shared" si="0"/>
        <v/>
      </c>
      <c r="E37" s="18" t="str">
        <f t="shared" si="1"/>
        <v/>
      </c>
      <c r="F37" s="48"/>
      <c r="G37" s="48" t="str">
        <f t="shared" si="6"/>
        <v/>
      </c>
      <c r="H37" s="2" t="str">
        <f t="shared" si="3"/>
        <v/>
      </c>
      <c r="I37" s="20" t="str">
        <f t="shared" si="4"/>
        <v/>
      </c>
      <c r="J37" s="25" t="str">
        <f ca="1">+IF(ISNUMBER(Int_Exchange_2!B20)=TRUE,ROUND(Int_Exchange_2!B20,2),"")</f>
        <v/>
      </c>
      <c r="K37" s="20" t="str">
        <f t="shared" si="5"/>
        <v/>
      </c>
      <c r="L37" t="s">
        <v>186</v>
      </c>
    </row>
    <row r="38" spans="1:12" x14ac:dyDescent="0.25">
      <c r="A38" s="2" t="s">
        <v>35</v>
      </c>
      <c r="B38" s="14" t="str">
        <f>IF($C$19="Special_Diesel",VLOOKUP($A38,Special_Diesel!$A$3:$P$78,$J$14,FALSE),IF($C$19="Gasoline",VLOOKUP($A38,Gasoline!$A$3:$P$78,$J$14,FALSE),"Select the fuel Type"))</f>
        <v>Select the fuel Type</v>
      </c>
      <c r="C38" s="48"/>
      <c r="D38" s="56" t="str">
        <f t="shared" si="0"/>
        <v/>
      </c>
      <c r="E38" s="18" t="str">
        <f t="shared" si="1"/>
        <v/>
      </c>
      <c r="F38" s="48"/>
      <c r="G38" s="48" t="str">
        <f t="shared" si="6"/>
        <v/>
      </c>
      <c r="H38" s="2" t="str">
        <f t="shared" si="3"/>
        <v/>
      </c>
      <c r="I38" s="20" t="str">
        <f t="shared" si="4"/>
        <v/>
      </c>
      <c r="J38" s="25" t="str">
        <f ca="1">+IF(ISNUMBER(Int_Exchange_2!B21)=TRUE,ROUND(Int_Exchange_2!B21,2),"")</f>
        <v/>
      </c>
      <c r="K38" s="20" t="str">
        <f t="shared" si="5"/>
        <v/>
      </c>
      <c r="L38" t="s">
        <v>185</v>
      </c>
    </row>
    <row r="39" spans="1:12" x14ac:dyDescent="0.25">
      <c r="A39" s="2" t="s">
        <v>36</v>
      </c>
      <c r="B39" s="14" t="str">
        <f>IF($C$19="Special_Diesel",VLOOKUP($A39,Special_Diesel!$A$3:$P$78,$J$14,FALSE),IF($C$19="Gasoline",VLOOKUP($A39,Gasoline!$A$3:$P$78,$J$14,FALSE),"Select the fuel Type"))</f>
        <v>Select the fuel Type</v>
      </c>
      <c r="C39" s="3"/>
      <c r="D39" s="3" t="str">
        <f>+IF(D38&lt;&gt;"",D38,"")</f>
        <v/>
      </c>
      <c r="E39" s="18" t="str">
        <f>IFERROR(+IF(C38&lt;&gt;"",ROUND(D38/$J$21,0),""),0)</f>
        <v/>
      </c>
      <c r="F39" s="3"/>
      <c r="G39" s="3"/>
      <c r="H39" s="18" t="str">
        <f>+E39</f>
        <v/>
      </c>
      <c r="I39" s="20" t="str">
        <f>+IF(C38&lt;&gt;"",ROUND(H39*B39,2),"")</f>
        <v/>
      </c>
      <c r="J39" s="25" t="str">
        <f ca="1">+IF(ISNUMBER(Int_Exchange_2!B22)=TRUE,ROUND(Int_Exchange_2!B22,2),"")</f>
        <v/>
      </c>
      <c r="K39" s="20" t="str">
        <f>+IF(C38&lt;&gt;"",I39+J39,"")</f>
        <v/>
      </c>
      <c r="L39" t="s">
        <v>184</v>
      </c>
    </row>
    <row r="40" spans="1:12" x14ac:dyDescent="0.25">
      <c r="A40" s="2" t="s">
        <v>37</v>
      </c>
      <c r="B40" s="14" t="str">
        <f>IF($C$19="Special_Diesel",VLOOKUP($A40,Special_Diesel!$A$3:$P$78,$J$14,FALSE),IF($C$19="Gasoline",VLOOKUP($A40,Gasoline!$A$3:$P$78,$J$14,FALSE),"Select the fuel Type"))</f>
        <v>Select the fuel Type</v>
      </c>
      <c r="C40" s="48"/>
      <c r="D40" s="56" t="str">
        <f t="shared" si="0"/>
        <v/>
      </c>
      <c r="E40" s="18" t="str">
        <f>IFERROR(+IF(C40&lt;&gt;"",ROUND(D40/$J$21,0),""),0)</f>
        <v/>
      </c>
      <c r="F40" s="48"/>
      <c r="G40" s="48" t="str">
        <f t="shared" ref="G40:G41" si="9">+IF(F40&lt;&gt;"",F40,"")</f>
        <v/>
      </c>
      <c r="H40" s="2" t="str">
        <f>+IF(C40&lt;&gt;0,E40-G40,"")</f>
        <v/>
      </c>
      <c r="I40" s="20" t="str">
        <f>+IF(C40&lt;&gt;"",ROUND(H40*B40,2),"")</f>
        <v/>
      </c>
      <c r="J40" s="25" t="str">
        <f ca="1">+IF(ISNUMBER(Int_Exchange_2!B23)=TRUE,ROUND(Int_Exchange_2!B23,2),"")</f>
        <v/>
      </c>
      <c r="K40" s="20" t="str">
        <f>+IF(C40&lt;&gt;"",I40+J40,"")</f>
        <v/>
      </c>
      <c r="L40" t="s">
        <v>183</v>
      </c>
    </row>
    <row r="41" spans="1:12" x14ac:dyDescent="0.25">
      <c r="A41" s="2" t="s">
        <v>38</v>
      </c>
      <c r="B41" s="14" t="str">
        <f>IF($C$19="Special_Diesel",VLOOKUP($A41,Special_Diesel!$A$3:$P$78,$J$14,FALSE),IF($C$19="Gasoline",VLOOKUP($A41,Gasoline!$A$3:$P$78,$J$14,FALSE),"Select the fuel Type"))</f>
        <v>Select the fuel Type</v>
      </c>
      <c r="C41" s="48"/>
      <c r="D41" s="56" t="str">
        <f t="shared" si="0"/>
        <v/>
      </c>
      <c r="E41" s="18" t="str">
        <f>IFERROR(+IF(C41&lt;&gt;"",ROUND(D41/$J$21,0),""),0)</f>
        <v/>
      </c>
      <c r="F41" s="48"/>
      <c r="G41" s="48" t="str">
        <f t="shared" si="9"/>
        <v/>
      </c>
      <c r="H41" s="2" t="str">
        <f>+IF(C41&lt;&gt;0,E41-G41,"")</f>
        <v/>
      </c>
      <c r="I41" s="20" t="str">
        <f>+IF(C41&lt;&gt;"",ROUND(H41*B41,2),"")</f>
        <v/>
      </c>
      <c r="J41" s="25" t="str">
        <f ca="1">+IF(ISNUMBER(Int_Exchange_2!B24)=TRUE,ROUND(Int_Exchange_2!B24,2),"")</f>
        <v/>
      </c>
      <c r="K41" s="20" t="str">
        <f>+IF(C41&lt;&gt;"",I41+J41,"")</f>
        <v/>
      </c>
      <c r="L41" t="s">
        <v>182</v>
      </c>
    </row>
    <row r="42" spans="1:12" x14ac:dyDescent="0.25">
      <c r="A42" s="2" t="s">
        <v>39</v>
      </c>
      <c r="B42" s="14" t="str">
        <f>IF($C$19="Special_Diesel",VLOOKUP($A42,Special_Diesel!$A$3:$P$78,$J$14,FALSE),IF($C$19="Gasoline",VLOOKUP($A42,Gasoline!$A$3:$P$78,$J$14,FALSE),"Select the fuel Type"))</f>
        <v>Select the fuel Type</v>
      </c>
      <c r="C42" s="3"/>
      <c r="D42" s="3" t="str">
        <f>+IF(D41&lt;&gt;"",D41,"")</f>
        <v/>
      </c>
      <c r="E42" s="18" t="str">
        <f>IFERROR(+IF(C41&lt;&gt;"",ROUND(D41/$J$21,0),""),0)</f>
        <v/>
      </c>
      <c r="F42" s="3"/>
      <c r="G42" s="3"/>
      <c r="H42" s="18" t="str">
        <f>+E42</f>
        <v/>
      </c>
      <c r="I42" s="20" t="str">
        <f>+IF(C41&lt;&gt;"",ROUND(H42*B42,2),"")</f>
        <v/>
      </c>
      <c r="J42" s="25" t="str">
        <f ca="1">+IF(ISNUMBER(Int_Exchange_2!B25)=TRUE,ROUND(Int_Exchange_2!B25,2),"")</f>
        <v/>
      </c>
      <c r="K42" s="20" t="str">
        <f>+IF(C41&lt;&gt;"",I42+J42,"")</f>
        <v/>
      </c>
      <c r="L42" t="s">
        <v>168</v>
      </c>
    </row>
    <row r="43" spans="1:12" x14ac:dyDescent="0.25">
      <c r="A43" s="2" t="s">
        <v>40</v>
      </c>
      <c r="B43" s="14" t="str">
        <f>IF($C$19="Special_Diesel",VLOOKUP($A43,Special_Diesel!$A$3:$P$78,$J$14,FALSE),IF($C$19="Gasoline",VLOOKUP($A43,Gasoline!$A$3:$P$78,$J$14,FALSE),"Select the fuel Type"))</f>
        <v>Select the fuel Type</v>
      </c>
      <c r="C43" s="48"/>
      <c r="D43" s="56" t="str">
        <f t="shared" si="0"/>
        <v/>
      </c>
      <c r="E43" s="18" t="str">
        <f t="shared" ref="E43:E78" si="10">IFERROR(+IF(C43&lt;&gt;"",ROUND(D43/$J$21,0),""),0)</f>
        <v/>
      </c>
      <c r="F43" s="48"/>
      <c r="G43" s="48" t="str">
        <f t="shared" ref="G43:G85" si="11">+IF(F43&lt;&gt;"",F43,"")</f>
        <v/>
      </c>
      <c r="H43" s="2" t="str">
        <f t="shared" ref="H43:H78" si="12">+IF(C43&lt;&gt;0,E43-G43,"")</f>
        <v/>
      </c>
      <c r="I43" s="20" t="str">
        <f t="shared" ref="I43:I78" si="13">+IF(C43&lt;&gt;"",ROUND(H43*B43,2),"")</f>
        <v/>
      </c>
      <c r="J43" s="25" t="str">
        <f ca="1">+IF(ISNUMBER(Int_Exchange_2!B26)=TRUE,ROUND(Int_Exchange_2!B26,2),"")</f>
        <v/>
      </c>
      <c r="K43" s="20" t="str">
        <f t="shared" ref="K43:K66" si="14">+IF(C43&lt;&gt;"",I43+J43,"")</f>
        <v/>
      </c>
      <c r="L43" t="s">
        <v>167</v>
      </c>
    </row>
    <row r="44" spans="1:12" x14ac:dyDescent="0.25">
      <c r="A44" s="2" t="s">
        <v>41</v>
      </c>
      <c r="B44" s="14" t="str">
        <f>IF($C$19="Special_Diesel",VLOOKUP($A44,Special_Diesel!$A$3:$P$78,$J$14,FALSE),IF($C$19="Gasoline",VLOOKUP($A44,Gasoline!$A$3:$P$78,$J$14,FALSE),"Select the fuel Type"))</f>
        <v>Select the fuel Type</v>
      </c>
      <c r="C44" s="48"/>
      <c r="D44" s="56" t="str">
        <f t="shared" si="0"/>
        <v/>
      </c>
      <c r="E44" s="18" t="str">
        <f t="shared" si="10"/>
        <v/>
      </c>
      <c r="F44" s="48"/>
      <c r="G44" s="48" t="str">
        <f t="shared" si="11"/>
        <v/>
      </c>
      <c r="H44" s="2" t="str">
        <f t="shared" si="12"/>
        <v/>
      </c>
      <c r="I44" s="20" t="str">
        <f t="shared" si="13"/>
        <v/>
      </c>
      <c r="J44" s="25" t="str">
        <f ca="1">+IF(ISNUMBER(Int_Exchange_2!B27)=TRUE,ROUND(Int_Exchange_2!B27,2),"")</f>
        <v/>
      </c>
      <c r="K44" s="20" t="str">
        <f t="shared" si="14"/>
        <v/>
      </c>
      <c r="L44" t="s">
        <v>166</v>
      </c>
    </row>
    <row r="45" spans="1:12" x14ac:dyDescent="0.25">
      <c r="A45" s="2" t="s">
        <v>42</v>
      </c>
      <c r="B45" s="14" t="str">
        <f>IF($C$19="Special_Diesel",VLOOKUP($A45,Special_Diesel!$A$3:$P$78,$J$14,FALSE),IF($C$19="Gasoline",VLOOKUP($A45,Gasoline!$A$3:$P$78,$J$14,FALSE),"Select the fuel Type"))</f>
        <v>Select the fuel Type</v>
      </c>
      <c r="C45" s="48"/>
      <c r="D45" s="56" t="str">
        <f t="shared" si="0"/>
        <v/>
      </c>
      <c r="E45" s="18" t="str">
        <f t="shared" si="10"/>
        <v/>
      </c>
      <c r="F45" s="48"/>
      <c r="G45" s="48" t="str">
        <f t="shared" si="11"/>
        <v/>
      </c>
      <c r="H45" s="2" t="str">
        <f t="shared" si="12"/>
        <v/>
      </c>
      <c r="I45" s="20" t="str">
        <f t="shared" si="13"/>
        <v/>
      </c>
      <c r="J45" s="25" t="str">
        <f ca="1">+IF(ISNUMBER(Int_Exchange_2!B28)=TRUE,ROUND(Int_Exchange_2!B28,2),"")</f>
        <v/>
      </c>
      <c r="K45" s="20" t="str">
        <f t="shared" si="14"/>
        <v/>
      </c>
      <c r="L45" t="s">
        <v>165</v>
      </c>
    </row>
    <row r="46" spans="1:12" x14ac:dyDescent="0.25">
      <c r="A46" s="2" t="s">
        <v>43</v>
      </c>
      <c r="B46" s="14" t="str">
        <f>IF($C$19="Special_Diesel",VLOOKUP($A46,Special_Diesel!$A$3:$P$78,$J$14,FALSE),IF($C$19="Gasoline",VLOOKUP($A46,Gasoline!$A$3:$P$78,$J$14,FALSE),"Select the fuel Type"))</f>
        <v>Select the fuel Type</v>
      </c>
      <c r="C46" s="48"/>
      <c r="D46" s="56" t="str">
        <f t="shared" si="0"/>
        <v/>
      </c>
      <c r="E46" s="18" t="str">
        <f t="shared" si="10"/>
        <v/>
      </c>
      <c r="F46" s="48"/>
      <c r="G46" s="48" t="str">
        <f t="shared" si="11"/>
        <v/>
      </c>
      <c r="H46" s="2" t="str">
        <f t="shared" si="12"/>
        <v/>
      </c>
      <c r="I46" s="20" t="str">
        <f t="shared" si="13"/>
        <v/>
      </c>
      <c r="J46" s="25" t="str">
        <f ca="1">+IF(ISNUMBER(Int_Exchange_2!B29)=TRUE,ROUND(Int_Exchange_2!B29,2),"")</f>
        <v/>
      </c>
      <c r="K46" s="20" t="str">
        <f t="shared" si="14"/>
        <v/>
      </c>
    </row>
    <row r="47" spans="1:12" x14ac:dyDescent="0.25">
      <c r="A47" s="2" t="s">
        <v>44</v>
      </c>
      <c r="B47" s="14" t="str">
        <f>IF($C$19="Special_Diesel",VLOOKUP($A47,Special_Diesel!$A$3:$P$78,$J$14,FALSE),IF($C$19="Gasoline",VLOOKUP($A47,Gasoline!$A$3:$P$78,$J$14,FALSE),"Select the fuel Type"))</f>
        <v>Select the fuel Type</v>
      </c>
      <c r="C47" s="48"/>
      <c r="D47" s="56" t="str">
        <f t="shared" si="0"/>
        <v/>
      </c>
      <c r="E47" s="18" t="str">
        <f t="shared" si="10"/>
        <v/>
      </c>
      <c r="F47" s="48"/>
      <c r="G47" s="48" t="str">
        <f t="shared" si="11"/>
        <v/>
      </c>
      <c r="H47" s="2" t="str">
        <f t="shared" si="12"/>
        <v/>
      </c>
      <c r="I47" s="20" t="str">
        <f t="shared" si="13"/>
        <v/>
      </c>
      <c r="J47" s="25" t="str">
        <f ca="1">+IF(ISNUMBER(Int_Exchange_2!B30)=TRUE,ROUND(Int_Exchange_2!B30,2),"")</f>
        <v/>
      </c>
      <c r="K47" s="20" t="str">
        <f t="shared" si="14"/>
        <v/>
      </c>
    </row>
    <row r="48" spans="1:12" x14ac:dyDescent="0.25">
      <c r="A48" s="2" t="s">
        <v>45</v>
      </c>
      <c r="B48" s="14" t="str">
        <f>IF($C$19="Special_Diesel",VLOOKUP($A48,Special_Diesel!$A$3:$P$78,$J$14,FALSE),IF($C$19="Gasoline",VLOOKUP($A48,Gasoline!$A$3:$P$78,$J$14,FALSE),"Select the fuel Type"))</f>
        <v>Select the fuel Type</v>
      </c>
      <c r="C48" s="48"/>
      <c r="D48" s="56" t="str">
        <f t="shared" si="0"/>
        <v/>
      </c>
      <c r="E48" s="18" t="str">
        <f t="shared" si="10"/>
        <v/>
      </c>
      <c r="F48" s="48"/>
      <c r="G48" s="48" t="str">
        <f t="shared" si="11"/>
        <v/>
      </c>
      <c r="H48" s="2" t="str">
        <f t="shared" si="12"/>
        <v/>
      </c>
      <c r="I48" s="20" t="str">
        <f t="shared" si="13"/>
        <v/>
      </c>
      <c r="J48" s="25" t="str">
        <f ca="1">+IF(ISNUMBER(Int_Exchange_2!B31)=TRUE,ROUND(Int_Exchange_2!B31,2),"")</f>
        <v/>
      </c>
      <c r="K48" s="20" t="str">
        <f t="shared" si="14"/>
        <v/>
      </c>
    </row>
    <row r="49" spans="1:13" x14ac:dyDescent="0.25">
      <c r="A49" s="2" t="s">
        <v>46</v>
      </c>
      <c r="B49" s="14" t="str">
        <f>IF($C$19="Special_Diesel",VLOOKUP($A49,Special_Diesel!$A$3:$P$78,$J$14,FALSE),IF($C$19="Gasoline",VLOOKUP($A49,Gasoline!$A$3:$P$78,$J$14,FALSE),"Select the fuel Type"))</f>
        <v>Select the fuel Type</v>
      </c>
      <c r="C49" s="48"/>
      <c r="D49" s="56" t="str">
        <f t="shared" si="0"/>
        <v/>
      </c>
      <c r="E49" s="18" t="str">
        <f t="shared" si="10"/>
        <v/>
      </c>
      <c r="F49" s="48"/>
      <c r="G49" s="48" t="str">
        <f t="shared" si="11"/>
        <v/>
      </c>
      <c r="H49" s="2" t="str">
        <f t="shared" si="12"/>
        <v/>
      </c>
      <c r="I49" s="20" t="str">
        <f t="shared" si="13"/>
        <v/>
      </c>
      <c r="J49" s="25" t="str">
        <f ca="1">+IF(ISNUMBER(Int_Exchange_2!B32)=TRUE,ROUND(Int_Exchange_2!B32,2),"")</f>
        <v/>
      </c>
      <c r="K49" s="20" t="str">
        <f t="shared" si="14"/>
        <v/>
      </c>
    </row>
    <row r="50" spans="1:13" x14ac:dyDescent="0.25">
      <c r="A50" s="2" t="s">
        <v>47</v>
      </c>
      <c r="B50" s="14" t="str">
        <f>IF($C$19="Special_Diesel",VLOOKUP($A50,Special_Diesel!$A$3:$P$78,$J$14,FALSE),IF($C$19="Gasoline",VLOOKUP($A50,Gasoline!$A$3:$P$78,$J$14,FALSE),"Select the fuel Type"))</f>
        <v>Select the fuel Type</v>
      </c>
      <c r="C50" s="48"/>
      <c r="D50" s="56" t="str">
        <f t="shared" si="0"/>
        <v/>
      </c>
      <c r="E50" s="18" t="str">
        <f t="shared" si="10"/>
        <v/>
      </c>
      <c r="F50" s="48"/>
      <c r="G50" s="48" t="str">
        <f t="shared" si="11"/>
        <v/>
      </c>
      <c r="H50" s="2" t="str">
        <f t="shared" si="12"/>
        <v/>
      </c>
      <c r="I50" s="20" t="str">
        <f t="shared" si="13"/>
        <v/>
      </c>
      <c r="J50" s="25" t="str">
        <f ca="1">+IF(ISNUMBER(Int_Exchange_2!B33)=TRUE,ROUND(Int_Exchange_2!B33,2),"")</f>
        <v/>
      </c>
      <c r="K50" s="20" t="str">
        <f t="shared" si="14"/>
        <v/>
      </c>
    </row>
    <row r="51" spans="1:13" x14ac:dyDescent="0.25">
      <c r="A51" s="2" t="s">
        <v>48</v>
      </c>
      <c r="B51" s="14" t="str">
        <f>IF($C$19="Special_Diesel",VLOOKUP($A51,Special_Diesel!$A$3:$P$78,$J$14,FALSE),IF($C$19="Gasoline",VLOOKUP($A51,Gasoline!$A$3:$P$78,$J$14,FALSE),"Select the fuel Type"))</f>
        <v>Select the fuel Type</v>
      </c>
      <c r="C51" s="48"/>
      <c r="D51" s="56" t="str">
        <f t="shared" si="0"/>
        <v/>
      </c>
      <c r="E51" s="18" t="str">
        <f t="shared" si="10"/>
        <v/>
      </c>
      <c r="F51" s="48"/>
      <c r="G51" s="48" t="str">
        <f t="shared" si="11"/>
        <v/>
      </c>
      <c r="H51" s="2" t="str">
        <f t="shared" si="12"/>
        <v/>
      </c>
      <c r="I51" s="20" t="str">
        <f t="shared" si="13"/>
        <v/>
      </c>
      <c r="J51" s="25" t="str">
        <f ca="1">+IF(ISNUMBER(Int_Exchange_2!B34)=TRUE,ROUND(Int_Exchange_2!B34,2),"")</f>
        <v/>
      </c>
      <c r="K51" s="20" t="str">
        <f t="shared" si="14"/>
        <v/>
      </c>
    </row>
    <row r="52" spans="1:13" x14ac:dyDescent="0.25">
      <c r="A52" s="2" t="s">
        <v>49</v>
      </c>
      <c r="B52" s="14" t="str">
        <f>IF($C$19="Special_Diesel",VLOOKUP($A52,Special_Diesel!$A$3:$P$78,$J$14,FALSE),IF($C$19="Gasoline",VLOOKUP($A52,Gasoline!$A$3:$P$78,$J$14,FALSE),"Select the fuel Type"))</f>
        <v>Select the fuel Type</v>
      </c>
      <c r="C52" s="48"/>
      <c r="D52" s="56" t="str">
        <f t="shared" si="0"/>
        <v/>
      </c>
      <c r="E52" s="18" t="str">
        <f t="shared" si="10"/>
        <v/>
      </c>
      <c r="F52" s="48"/>
      <c r="G52" s="48" t="str">
        <f t="shared" si="11"/>
        <v/>
      </c>
      <c r="H52" s="2" t="str">
        <f t="shared" si="12"/>
        <v/>
      </c>
      <c r="I52" s="20" t="str">
        <f t="shared" si="13"/>
        <v/>
      </c>
      <c r="J52" s="25" t="str">
        <f ca="1">+IF(ISNUMBER(Int_Exchange_2!B35)=TRUE,ROUND(Int_Exchange_2!B35,2),"")</f>
        <v/>
      </c>
      <c r="K52" s="20" t="str">
        <f t="shared" si="14"/>
        <v/>
      </c>
    </row>
    <row r="53" spans="1:13" x14ac:dyDescent="0.25">
      <c r="A53" s="2" t="s">
        <v>50</v>
      </c>
      <c r="B53" s="14" t="str">
        <f>IF($C$19="Special_Diesel",VLOOKUP($A53,Special_Diesel!$A$3:$P$78,$J$14,FALSE),IF($C$19="Gasoline",VLOOKUP($A53,Gasoline!$A$3:$P$78,$J$14,FALSE),"Select the fuel Type"))</f>
        <v>Select the fuel Type</v>
      </c>
      <c r="C53" s="48"/>
      <c r="D53" s="56" t="str">
        <f t="shared" si="0"/>
        <v/>
      </c>
      <c r="E53" s="18" t="str">
        <f t="shared" si="10"/>
        <v/>
      </c>
      <c r="F53" s="48"/>
      <c r="G53" s="48" t="str">
        <f t="shared" si="11"/>
        <v/>
      </c>
      <c r="H53" s="2" t="str">
        <f t="shared" si="12"/>
        <v/>
      </c>
      <c r="I53" s="20" t="str">
        <f t="shared" si="13"/>
        <v/>
      </c>
      <c r="J53" s="25" t="str">
        <f ca="1">+IF(ISNUMBER(Int_Exchange_2!B36)=TRUE,ROUND(Int_Exchange_2!B36,2),"")</f>
        <v/>
      </c>
      <c r="K53" s="20" t="str">
        <f t="shared" si="14"/>
        <v/>
      </c>
    </row>
    <row r="54" spans="1:13" x14ac:dyDescent="0.25">
      <c r="A54" s="2" t="s">
        <v>51</v>
      </c>
      <c r="B54" s="14" t="str">
        <f>IF($C$19="Special_Diesel",VLOOKUP($A54,Special_Diesel!$A$3:$P$78,$J$14,FALSE),IF($C$19="Gasoline",VLOOKUP($A54,Gasoline!$A$3:$P$78,$J$14,FALSE),"Select the fuel Type"))</f>
        <v>Select the fuel Type</v>
      </c>
      <c r="C54" s="48"/>
      <c r="D54" s="56" t="str">
        <f t="shared" si="0"/>
        <v/>
      </c>
      <c r="E54" s="18" t="str">
        <f t="shared" si="10"/>
        <v/>
      </c>
      <c r="F54" s="48"/>
      <c r="G54" s="48" t="str">
        <f t="shared" si="11"/>
        <v/>
      </c>
      <c r="H54" s="2" t="str">
        <f t="shared" si="12"/>
        <v/>
      </c>
      <c r="I54" s="20" t="str">
        <f t="shared" si="13"/>
        <v/>
      </c>
      <c r="J54" s="25" t="str">
        <f ca="1">+IF(ISNUMBER(Int_Exchange_2!B37)=TRUE,ROUND(Int_Exchange_2!B37,2),"")</f>
        <v/>
      </c>
      <c r="K54" s="20" t="str">
        <f t="shared" si="14"/>
        <v/>
      </c>
    </row>
    <row r="55" spans="1:13" x14ac:dyDescent="0.25">
      <c r="A55" s="2" t="s">
        <v>52</v>
      </c>
      <c r="B55" s="14" t="str">
        <f>IF($C$19="Special_Diesel",VLOOKUP($A55,Special_Diesel!$A$3:$P$78,$J$14,FALSE),IF($C$19="Gasoline",VLOOKUP($A55,Gasoline!$A$3:$P$78,$J$14,FALSE),"Select the fuel Type"))</f>
        <v>Select the fuel Type</v>
      </c>
      <c r="C55" s="48"/>
      <c r="D55" s="56" t="str">
        <f t="shared" si="0"/>
        <v/>
      </c>
      <c r="E55" s="18" t="str">
        <f t="shared" si="10"/>
        <v/>
      </c>
      <c r="F55" s="48"/>
      <c r="G55" s="48" t="str">
        <f t="shared" si="11"/>
        <v/>
      </c>
      <c r="H55" s="2" t="str">
        <f t="shared" si="12"/>
        <v/>
      </c>
      <c r="I55" s="20" t="str">
        <f t="shared" si="13"/>
        <v/>
      </c>
      <c r="J55" s="25" t="str">
        <f ca="1">+IF(ISNUMBER(Int_Exchange_2!B38)=TRUE,ROUND(Int_Exchange_2!B38,2),"")</f>
        <v/>
      </c>
      <c r="K55" s="20" t="str">
        <f t="shared" si="14"/>
        <v/>
      </c>
    </row>
    <row r="56" spans="1:13" x14ac:dyDescent="0.25">
      <c r="A56" s="2" t="s">
        <v>53</v>
      </c>
      <c r="B56" s="14" t="str">
        <f>IF($C$19="Special_Diesel",VLOOKUP($A56,Special_Diesel!$A$3:$P$78,$J$14,FALSE),IF($C$19="Gasoline",VLOOKUP($A56,Gasoline!$A$3:$P$78,$J$14,FALSE),"Select the fuel Type"))</f>
        <v>Select the fuel Type</v>
      </c>
      <c r="C56" s="48"/>
      <c r="D56" s="56" t="str">
        <f t="shared" si="0"/>
        <v/>
      </c>
      <c r="E56" s="18" t="str">
        <f t="shared" si="10"/>
        <v/>
      </c>
      <c r="F56" s="48"/>
      <c r="G56" s="48" t="str">
        <f t="shared" si="11"/>
        <v/>
      </c>
      <c r="H56" s="2" t="str">
        <f t="shared" si="12"/>
        <v/>
      </c>
      <c r="I56" s="20" t="str">
        <f t="shared" si="13"/>
        <v/>
      </c>
      <c r="J56" s="25" t="str">
        <f ca="1">+IF(ISNUMBER(Int_Exchange_2!B39)=TRUE,ROUND(Int_Exchange_2!B39,2),"")</f>
        <v/>
      </c>
      <c r="K56" s="20" t="str">
        <f t="shared" si="14"/>
        <v/>
      </c>
    </row>
    <row r="57" spans="1:13" x14ac:dyDescent="0.25">
      <c r="A57" s="2" t="s">
        <v>54</v>
      </c>
      <c r="B57" s="14" t="str">
        <f>IF($C$19="Special_Diesel",VLOOKUP($A57,Special_Diesel!$A$3:$P$78,$J$14,FALSE),IF($C$19="Gasoline",VLOOKUP($A57,Gasoline!$A$3:$P$78,$J$14,FALSE),"Select the fuel Type"))</f>
        <v>Select the fuel Type</v>
      </c>
      <c r="C57" s="48"/>
      <c r="D57" s="56" t="str">
        <f t="shared" si="0"/>
        <v/>
      </c>
      <c r="E57" s="18" t="str">
        <f t="shared" si="10"/>
        <v/>
      </c>
      <c r="F57" s="48"/>
      <c r="G57" s="48" t="str">
        <f t="shared" si="11"/>
        <v/>
      </c>
      <c r="H57" s="2" t="str">
        <f t="shared" si="12"/>
        <v/>
      </c>
      <c r="I57" s="20" t="str">
        <f t="shared" si="13"/>
        <v/>
      </c>
      <c r="J57" s="25" t="str">
        <f ca="1">+IF(ISNUMBER(Int_Exchange_2!B40)=TRUE,ROUND(Int_Exchange_2!B40,2),"")</f>
        <v/>
      </c>
      <c r="K57" s="20" t="str">
        <f t="shared" si="14"/>
        <v/>
      </c>
    </row>
    <row r="58" spans="1:13" x14ac:dyDescent="0.25">
      <c r="A58" s="2" t="s">
        <v>55</v>
      </c>
      <c r="B58" s="14" t="str">
        <f>IF($C$19="Special_Diesel",VLOOKUP($A58,Special_Diesel!$A$3:$P$78,$J$14,FALSE),IF($C$19="Gasoline",VLOOKUP($A58,Gasoline!$A$3:$P$78,$J$14,FALSE),"Select the fuel Type"))</f>
        <v>Select the fuel Type</v>
      </c>
      <c r="C58" s="48"/>
      <c r="D58" s="56" t="str">
        <f t="shared" si="0"/>
        <v/>
      </c>
      <c r="E58" s="18" t="str">
        <f t="shared" si="10"/>
        <v/>
      </c>
      <c r="F58" s="48"/>
      <c r="G58" s="48" t="str">
        <f t="shared" si="11"/>
        <v/>
      </c>
      <c r="H58" s="2" t="str">
        <f t="shared" si="12"/>
        <v/>
      </c>
      <c r="I58" s="20" t="str">
        <f t="shared" si="13"/>
        <v/>
      </c>
      <c r="J58" s="25" t="str">
        <f ca="1">+IF(ISNUMBER(Int_Exchange_2!B41)=TRUE,ROUND(Int_Exchange_2!B41,2),"")</f>
        <v/>
      </c>
      <c r="K58" s="20" t="str">
        <f t="shared" si="14"/>
        <v/>
      </c>
    </row>
    <row r="59" spans="1:13" x14ac:dyDescent="0.25">
      <c r="A59" s="2" t="s">
        <v>190</v>
      </c>
      <c r="B59" s="14" t="str">
        <f>IF($C$19="Special_Diesel",VLOOKUP($A59,Special_Diesel!$A$3:$P$78,$J$14,FALSE),IF($C$19="Gasoline",VLOOKUP($A59,Gasoline!$A$3:$P$78,$J$14,FALSE),"Select the fuel Type"))</f>
        <v>Select the fuel Type</v>
      </c>
      <c r="C59" s="48"/>
      <c r="D59" s="56" t="str">
        <f t="shared" si="0"/>
        <v/>
      </c>
      <c r="E59" s="18" t="str">
        <f t="shared" si="10"/>
        <v/>
      </c>
      <c r="F59" s="48"/>
      <c r="G59" s="48" t="str">
        <f t="shared" si="11"/>
        <v/>
      </c>
      <c r="H59" s="2" t="str">
        <f t="shared" si="12"/>
        <v/>
      </c>
      <c r="I59" s="20" t="str">
        <f t="shared" si="13"/>
        <v/>
      </c>
      <c r="J59" s="25" t="str">
        <f ca="1">+IF(ISNUMBER(Int_Exchange_2!B42)=TRUE,ROUND(Int_Exchange_2!B42,2),"")</f>
        <v/>
      </c>
      <c r="K59" s="20" t="str">
        <f t="shared" si="14"/>
        <v/>
      </c>
    </row>
    <row r="60" spans="1:13" x14ac:dyDescent="0.25">
      <c r="A60" s="2" t="s">
        <v>56</v>
      </c>
      <c r="B60" s="14" t="str">
        <f>IF($C$19="Special_Diesel",VLOOKUP($A60,Special_Diesel!$A$3:$P$78,$J$14,FALSE),IF($C$19="Gasoline",VLOOKUP($A60,Gasoline!$A$3:$P$78,$J$14,FALSE),"Select the fuel Type"))</f>
        <v>Select the fuel Type</v>
      </c>
      <c r="C60" s="48"/>
      <c r="D60" s="56" t="str">
        <f t="shared" si="0"/>
        <v/>
      </c>
      <c r="E60" s="18" t="str">
        <f t="shared" si="10"/>
        <v/>
      </c>
      <c r="F60" s="48"/>
      <c r="G60" s="48" t="str">
        <f t="shared" si="11"/>
        <v/>
      </c>
      <c r="H60" s="2" t="str">
        <f t="shared" si="12"/>
        <v/>
      </c>
      <c r="I60" s="20" t="str">
        <f t="shared" si="13"/>
        <v/>
      </c>
      <c r="J60" s="25" t="str">
        <f ca="1">+IF(ISNUMBER(Int_Exchange_2!B43)=TRUE,ROUND(Int_Exchange_2!B43,2),"")</f>
        <v/>
      </c>
      <c r="K60" s="20" t="str">
        <f t="shared" si="14"/>
        <v/>
      </c>
    </row>
    <row r="61" spans="1:13" x14ac:dyDescent="0.25">
      <c r="A61" s="2" t="s">
        <v>57</v>
      </c>
      <c r="B61" s="14" t="str">
        <f>IF($C$19="Special_Diesel",VLOOKUP($A61,Special_Diesel!$A$3:$P$78,$J$14,FALSE),IF($C$19="Gasoline",VLOOKUP($A61,Gasoline!$A$3:$P$78,$J$14,FALSE),"Select the fuel Type"))</f>
        <v>Select the fuel Type</v>
      </c>
      <c r="C61" s="48"/>
      <c r="D61" s="56" t="str">
        <f t="shared" si="0"/>
        <v/>
      </c>
      <c r="E61" s="18" t="str">
        <f t="shared" si="10"/>
        <v/>
      </c>
      <c r="F61" s="48"/>
      <c r="G61" s="48" t="str">
        <f t="shared" si="11"/>
        <v/>
      </c>
      <c r="H61" s="2" t="str">
        <f t="shared" si="12"/>
        <v/>
      </c>
      <c r="I61" s="20" t="str">
        <f t="shared" si="13"/>
        <v/>
      </c>
      <c r="J61" s="25" t="str">
        <f ca="1">+IF(ISNUMBER(Int_Exchange_2!B44)=TRUE,ROUND(Int_Exchange_2!B44,2),"")</f>
        <v/>
      </c>
      <c r="K61" s="20" t="str">
        <f t="shared" si="14"/>
        <v/>
      </c>
    </row>
    <row r="62" spans="1:13" x14ac:dyDescent="0.25">
      <c r="A62" s="2" t="s">
        <v>58</v>
      </c>
      <c r="B62" s="14" t="str">
        <f>IF($C$19="Special_Diesel",VLOOKUP($A62,Special_Diesel!$A$3:$P$78,$J$14,FALSE),IF($C$19="Gasoline",VLOOKUP($A62,Gasoline!$A$3:$P$78,$J$14,FALSE),"Select the fuel Type"))</f>
        <v>Select the fuel Type</v>
      </c>
      <c r="C62" s="48"/>
      <c r="D62" s="56" t="str">
        <f t="shared" si="0"/>
        <v/>
      </c>
      <c r="E62" s="18" t="str">
        <f t="shared" si="10"/>
        <v/>
      </c>
      <c r="F62" s="48"/>
      <c r="G62" s="48" t="str">
        <f t="shared" si="11"/>
        <v/>
      </c>
      <c r="H62" s="2" t="str">
        <f t="shared" si="12"/>
        <v/>
      </c>
      <c r="I62" s="20" t="str">
        <f t="shared" si="13"/>
        <v/>
      </c>
      <c r="J62" s="25" t="str">
        <f ca="1">+IF(ISNUMBER(Int_Exchange_2!B45)=TRUE,ROUND(Int_Exchange_2!B45,2),"")</f>
        <v/>
      </c>
      <c r="K62" s="20" t="str">
        <f t="shared" si="14"/>
        <v/>
      </c>
    </row>
    <row r="63" spans="1:13" x14ac:dyDescent="0.25">
      <c r="A63" s="2" t="s">
        <v>59</v>
      </c>
      <c r="B63" s="14" t="str">
        <f>IF($C$19="Special_Diesel",VLOOKUP($A63,Special_Diesel!$A$3:$P$78,$J$14,FALSE),IF($C$19="Gasoline",VLOOKUP($A63,Gasoline!$A$3:$P$78,$J$14,FALSE),"Select the fuel Type"))</f>
        <v>Select the fuel Type</v>
      </c>
      <c r="C63" s="48"/>
      <c r="D63" s="56" t="str">
        <f t="shared" si="0"/>
        <v/>
      </c>
      <c r="E63" s="18" t="str">
        <f t="shared" si="10"/>
        <v/>
      </c>
      <c r="F63" s="48"/>
      <c r="G63" s="48" t="str">
        <f t="shared" si="11"/>
        <v/>
      </c>
      <c r="H63" s="2" t="str">
        <f t="shared" si="12"/>
        <v/>
      </c>
      <c r="I63" s="20" t="str">
        <f t="shared" si="13"/>
        <v/>
      </c>
      <c r="J63" s="25" t="str">
        <f ca="1">+IF(ISNUMBER(Int_Exchange_2!B46)=TRUE,ROUND(Int_Exchange_2!B46,2),"")</f>
        <v/>
      </c>
      <c r="K63" s="20" t="str">
        <f t="shared" si="14"/>
        <v/>
      </c>
      <c r="M63" t="s">
        <v>152</v>
      </c>
    </row>
    <row r="64" spans="1:13" x14ac:dyDescent="0.25">
      <c r="A64" s="2" t="s">
        <v>60</v>
      </c>
      <c r="B64" s="14" t="str">
        <f>IF($C$19="Special_Diesel",VLOOKUP($A64,Special_Diesel!$A$3:$P$78,$J$14,FALSE),IF($C$19="Gasoline",VLOOKUP($A64,Gasoline!$A$3:$P$78,$J$14,FALSE),"Select the fuel Type"))</f>
        <v>Select the fuel Type</v>
      </c>
      <c r="C64" s="48"/>
      <c r="D64" s="56" t="str">
        <f t="shared" si="0"/>
        <v/>
      </c>
      <c r="E64" s="18" t="str">
        <f t="shared" si="10"/>
        <v/>
      </c>
      <c r="F64" s="48"/>
      <c r="G64" s="48" t="str">
        <f t="shared" si="11"/>
        <v/>
      </c>
      <c r="H64" s="2" t="str">
        <f t="shared" si="12"/>
        <v/>
      </c>
      <c r="I64" s="20" t="str">
        <f t="shared" si="13"/>
        <v/>
      </c>
      <c r="J64" s="25" t="str">
        <f ca="1">+IF(ISNUMBER(Int_Exchange_2!B47)=TRUE,ROUND(Int_Exchange_2!B47,2),"")</f>
        <v/>
      </c>
      <c r="K64" s="20" t="str">
        <f t="shared" si="14"/>
        <v/>
      </c>
      <c r="M64" t="s">
        <v>12</v>
      </c>
    </row>
    <row r="65" spans="1:11" x14ac:dyDescent="0.25">
      <c r="A65" s="2" t="s">
        <v>61</v>
      </c>
      <c r="B65" s="14" t="str">
        <f>IF($C$19="Special_Diesel",VLOOKUP($A65,Special_Diesel!$A$3:$P$78,$J$14,FALSE),IF($C$19="Gasoline",VLOOKUP($A65,Gasoline!$A$3:$P$78,$J$14,FALSE),"Select the fuel Type"))</f>
        <v>Select the fuel Type</v>
      </c>
      <c r="C65" s="48"/>
      <c r="D65" s="56" t="str">
        <f t="shared" si="0"/>
        <v/>
      </c>
      <c r="E65" s="18" t="str">
        <f t="shared" si="10"/>
        <v/>
      </c>
      <c r="F65" s="48"/>
      <c r="G65" s="48" t="str">
        <f t="shared" si="11"/>
        <v/>
      </c>
      <c r="H65" s="2" t="str">
        <f t="shared" si="12"/>
        <v/>
      </c>
      <c r="I65" s="20" t="str">
        <f t="shared" si="13"/>
        <v/>
      </c>
      <c r="J65" s="25" t="str">
        <f ca="1">+IF(ISNUMBER(Int_Exchange_2!B48)=TRUE,ROUND(Int_Exchange_2!B48,2),"")</f>
        <v/>
      </c>
      <c r="K65" s="20" t="str">
        <f t="shared" si="14"/>
        <v/>
      </c>
    </row>
    <row r="66" spans="1:11" x14ac:dyDescent="0.25">
      <c r="A66" s="2" t="s">
        <v>62</v>
      </c>
      <c r="B66" s="14" t="str">
        <f>IF($C$19="Special_Diesel",VLOOKUP($A66,Special_Diesel!$A$3:$P$78,$J$14,FALSE),IF($C$19="Gasoline",VLOOKUP($A66,Gasoline!$A$3:$P$78,$J$14,FALSE),"Select the fuel Type"))</f>
        <v>Select the fuel Type</v>
      </c>
      <c r="C66" s="48"/>
      <c r="D66" s="56" t="str">
        <f t="shared" si="0"/>
        <v/>
      </c>
      <c r="E66" s="18" t="str">
        <f t="shared" si="10"/>
        <v/>
      </c>
      <c r="F66" s="48"/>
      <c r="G66" s="48" t="str">
        <f t="shared" si="11"/>
        <v/>
      </c>
      <c r="H66" s="2" t="str">
        <f t="shared" si="12"/>
        <v/>
      </c>
      <c r="I66" s="20" t="str">
        <f t="shared" si="13"/>
        <v/>
      </c>
      <c r="J66" s="25" t="str">
        <f ca="1">+IF(ISNUMBER(Int_Exchange_2!B49)=TRUE,ROUND(Int_Exchange_2!B49,2),"")</f>
        <v/>
      </c>
      <c r="K66" s="20" t="str">
        <f t="shared" si="14"/>
        <v/>
      </c>
    </row>
    <row r="67" spans="1:11" x14ac:dyDescent="0.25">
      <c r="A67" s="2" t="s">
        <v>63</v>
      </c>
      <c r="B67" s="14" t="str">
        <f>IF($C$19="Special_Diesel",VLOOKUP($A67,Special_Diesel!$A$3:$P$78,$J$14,FALSE),IF($C$19="Gasoline",VLOOKUP($A67,Gasoline!$A$3:$P$78,$J$14,FALSE),"Select the fuel Type"))</f>
        <v>Select the fuel Type</v>
      </c>
      <c r="C67" s="48"/>
      <c r="D67" s="56" t="str">
        <f t="shared" si="0"/>
        <v/>
      </c>
      <c r="E67" s="18" t="str">
        <f t="shared" si="10"/>
        <v/>
      </c>
      <c r="F67" s="48"/>
      <c r="G67" s="48" t="str">
        <f t="shared" si="11"/>
        <v/>
      </c>
      <c r="H67" s="3" t="str">
        <f t="shared" si="12"/>
        <v/>
      </c>
      <c r="I67" s="21" t="str">
        <f t="shared" si="13"/>
        <v/>
      </c>
      <c r="J67" s="21"/>
      <c r="K67" s="21"/>
    </row>
    <row r="68" spans="1:11" x14ac:dyDescent="0.25">
      <c r="A68" s="2" t="s">
        <v>64</v>
      </c>
      <c r="B68" s="14" t="str">
        <f>IF($C$19="Special_Diesel",VLOOKUP($A68,Special_Diesel!$A$3:$P$78,$J$14,FALSE),IF($C$19="Gasoline",VLOOKUP($A68,Gasoline!$A$3:$P$78,$J$14,FALSE),"Select the fuel Type"))</f>
        <v>Select the fuel Type</v>
      </c>
      <c r="C68" s="48"/>
      <c r="D68" s="56" t="str">
        <f t="shared" si="0"/>
        <v/>
      </c>
      <c r="E68" s="18" t="str">
        <f t="shared" si="10"/>
        <v/>
      </c>
      <c r="F68" s="48"/>
      <c r="G68" s="48" t="str">
        <f t="shared" si="11"/>
        <v/>
      </c>
      <c r="H68" s="2" t="str">
        <f t="shared" si="12"/>
        <v/>
      </c>
      <c r="I68" s="20" t="str">
        <f t="shared" si="13"/>
        <v/>
      </c>
      <c r="J68" s="25" t="str">
        <f ca="1">+IF(ISNUMBER(Int_Exchange_2!B51)=TRUE,ROUND(Int_Exchange_2!B51,2),"")</f>
        <v/>
      </c>
      <c r="K68" s="20" t="str">
        <f t="shared" ref="K68:K78" si="15">+IF(C68&lt;&gt;"",I68+J68,"")</f>
        <v/>
      </c>
    </row>
    <row r="69" spans="1:11" x14ac:dyDescent="0.25">
      <c r="A69" s="2" t="s">
        <v>191</v>
      </c>
      <c r="B69" s="14" t="str">
        <f>IF($C$19="Special_Diesel",VLOOKUP($A69,Special_Diesel!$A$3:$P$78,$J$14,FALSE),IF($C$19="Gasoline",VLOOKUP($A69,Gasoline!$A$3:$P$78,$J$14,FALSE),"Select the fuel Type"))</f>
        <v>Select the fuel Type</v>
      </c>
      <c r="C69" s="48"/>
      <c r="D69" s="56" t="str">
        <f t="shared" si="0"/>
        <v/>
      </c>
      <c r="E69" s="18" t="str">
        <f t="shared" si="10"/>
        <v/>
      </c>
      <c r="F69" s="48"/>
      <c r="G69" s="48" t="str">
        <f t="shared" si="11"/>
        <v/>
      </c>
      <c r="H69" s="2" t="str">
        <f t="shared" si="12"/>
        <v/>
      </c>
      <c r="I69" s="20" t="str">
        <f t="shared" si="13"/>
        <v/>
      </c>
      <c r="J69" s="25" t="str">
        <f ca="1">+IF(ISNUMBER(Int_Exchange_2!B52)=TRUE,ROUND(Int_Exchange_2!B52,2),"")</f>
        <v/>
      </c>
      <c r="K69" s="20" t="str">
        <f t="shared" si="15"/>
        <v/>
      </c>
    </row>
    <row r="70" spans="1:11" x14ac:dyDescent="0.25">
      <c r="A70" s="2" t="s">
        <v>65</v>
      </c>
      <c r="B70" s="14" t="str">
        <f>IF($C$19="Special_Diesel",VLOOKUP($A70,Special_Diesel!$A$3:$P$78,$J$14,FALSE),IF($C$19="Gasoline",VLOOKUP($A70,Gasoline!$A$3:$P$78,$J$14,FALSE),"Select the fuel Type"))</f>
        <v>Select the fuel Type</v>
      </c>
      <c r="C70" s="48"/>
      <c r="D70" s="56" t="str">
        <f t="shared" si="0"/>
        <v/>
      </c>
      <c r="E70" s="18" t="str">
        <f t="shared" si="10"/>
        <v/>
      </c>
      <c r="F70" s="48"/>
      <c r="G70" s="48" t="str">
        <f t="shared" si="11"/>
        <v/>
      </c>
      <c r="H70" s="2" t="str">
        <f t="shared" si="12"/>
        <v/>
      </c>
      <c r="I70" s="20" t="str">
        <f t="shared" si="13"/>
        <v/>
      </c>
      <c r="J70" s="25" t="str">
        <f ca="1">+IF(ISNUMBER(Int_Exchange_2!B53)=TRUE,ROUND(Int_Exchange_2!B53,2),"")</f>
        <v/>
      </c>
      <c r="K70" s="20" t="str">
        <f t="shared" si="15"/>
        <v/>
      </c>
    </row>
    <row r="71" spans="1:11" x14ac:dyDescent="0.25">
      <c r="A71" s="2" t="s">
        <v>66</v>
      </c>
      <c r="B71" s="14" t="str">
        <f>IF($C$19="Special_Diesel",VLOOKUP($A71,Special_Diesel!$A$3:$P$78,$J$14,FALSE),IF($C$19="Gasoline",VLOOKUP($A71,Gasoline!$A$3:$P$78,$J$14,FALSE),"Select the fuel Type"))</f>
        <v>Select the fuel Type</v>
      </c>
      <c r="C71" s="48"/>
      <c r="D71" s="56" t="str">
        <f t="shared" si="0"/>
        <v/>
      </c>
      <c r="E71" s="18" t="str">
        <f t="shared" si="10"/>
        <v/>
      </c>
      <c r="F71" s="48"/>
      <c r="G71" s="48" t="str">
        <f t="shared" si="11"/>
        <v/>
      </c>
      <c r="H71" s="2" t="str">
        <f t="shared" si="12"/>
        <v/>
      </c>
      <c r="I71" s="20" t="str">
        <f t="shared" si="13"/>
        <v/>
      </c>
      <c r="J71" s="25" t="str">
        <f ca="1">+IF(ISNUMBER(Int_Exchange_2!B54)=TRUE,ROUND(Int_Exchange_2!B54,2),"")</f>
        <v/>
      </c>
      <c r="K71" s="20" t="str">
        <f t="shared" si="15"/>
        <v/>
      </c>
    </row>
    <row r="72" spans="1:11" x14ac:dyDescent="0.25">
      <c r="A72" s="2" t="s">
        <v>67</v>
      </c>
      <c r="B72" s="14" t="str">
        <f>IF($C$19="Special_Diesel",VLOOKUP($A72,Special_Diesel!$A$3:$P$78,$J$14,FALSE),IF($C$19="Gasoline",VLOOKUP($A72,Gasoline!$A$3:$P$78,$J$14,FALSE),"Select the fuel Type"))</f>
        <v>Select the fuel Type</v>
      </c>
      <c r="C72" s="48"/>
      <c r="D72" s="56" t="str">
        <f t="shared" si="0"/>
        <v/>
      </c>
      <c r="E72" s="18" t="str">
        <f t="shared" si="10"/>
        <v/>
      </c>
      <c r="F72" s="48"/>
      <c r="G72" s="48" t="str">
        <f t="shared" si="11"/>
        <v/>
      </c>
      <c r="H72" s="2" t="str">
        <f t="shared" si="12"/>
        <v/>
      </c>
      <c r="I72" s="20" t="str">
        <f t="shared" si="13"/>
        <v/>
      </c>
      <c r="J72" s="25" t="str">
        <f ca="1">+IF(ISNUMBER(Int_Exchange_2!B55)=TRUE,ROUND(Int_Exchange_2!B55,2),"")</f>
        <v/>
      </c>
      <c r="K72" s="20" t="str">
        <f t="shared" si="15"/>
        <v/>
      </c>
    </row>
    <row r="73" spans="1:11" x14ac:dyDescent="0.25">
      <c r="A73" s="2" t="s">
        <v>68</v>
      </c>
      <c r="B73" s="14" t="str">
        <f>IF($C$19="Special_Diesel",VLOOKUP($A73,Special_Diesel!$A$3:$P$78,$J$14,FALSE),IF($C$19="Gasoline",VLOOKUP($A73,Gasoline!$A$3:$P$78,$J$14,FALSE),"Select the fuel Type"))</f>
        <v>Select the fuel Type</v>
      </c>
      <c r="C73" s="48"/>
      <c r="D73" s="56" t="str">
        <f t="shared" si="0"/>
        <v/>
      </c>
      <c r="E73" s="18" t="str">
        <f t="shared" si="10"/>
        <v/>
      </c>
      <c r="F73" s="48"/>
      <c r="G73" s="48" t="str">
        <f t="shared" si="11"/>
        <v/>
      </c>
      <c r="H73" s="2" t="str">
        <f t="shared" si="12"/>
        <v/>
      </c>
      <c r="I73" s="20" t="str">
        <f t="shared" si="13"/>
        <v/>
      </c>
      <c r="J73" s="25" t="str">
        <f ca="1">+IF(ISNUMBER(Int_Exchange_2!B56)=TRUE,ROUND(Int_Exchange_2!B56,2),"")</f>
        <v/>
      </c>
      <c r="K73" s="20" t="str">
        <f t="shared" si="15"/>
        <v/>
      </c>
    </row>
    <row r="74" spans="1:11" x14ac:dyDescent="0.25">
      <c r="A74" s="2" t="s">
        <v>69</v>
      </c>
      <c r="B74" s="14" t="str">
        <f>IF($C$19="Special_Diesel",VLOOKUP($A74,Special_Diesel!$A$3:$P$78,$J$14,FALSE),IF($C$19="Gasoline",VLOOKUP($A74,Gasoline!$A$3:$P$78,$J$14,FALSE),"Select the fuel Type"))</f>
        <v>Select the fuel Type</v>
      </c>
      <c r="C74" s="48"/>
      <c r="D74" s="56" t="str">
        <f t="shared" si="0"/>
        <v/>
      </c>
      <c r="E74" s="18" t="str">
        <f t="shared" si="10"/>
        <v/>
      </c>
      <c r="F74" s="48"/>
      <c r="G74" s="48" t="str">
        <f t="shared" si="11"/>
        <v/>
      </c>
      <c r="H74" s="2" t="str">
        <f t="shared" si="12"/>
        <v/>
      </c>
      <c r="I74" s="20" t="str">
        <f t="shared" si="13"/>
        <v/>
      </c>
      <c r="J74" s="25" t="str">
        <f ca="1">+IF(ISNUMBER(Int_Exchange_2!B57)=TRUE,ROUND(Int_Exchange_2!B57,2),"")</f>
        <v/>
      </c>
      <c r="K74" s="20" t="str">
        <f t="shared" si="15"/>
        <v/>
      </c>
    </row>
    <row r="75" spans="1:11" x14ac:dyDescent="0.25">
      <c r="A75" s="2" t="s">
        <v>70</v>
      </c>
      <c r="B75" s="14" t="str">
        <f>IF($C$19="Special_Diesel",VLOOKUP($A75,Special_Diesel!$A$3:$P$78,$J$14,FALSE),IF($C$19="Gasoline",VLOOKUP($A75,Gasoline!$A$3:$P$78,$J$14,FALSE),"Select the fuel Type"))</f>
        <v>Select the fuel Type</v>
      </c>
      <c r="C75" s="48"/>
      <c r="D75" s="56" t="str">
        <f t="shared" si="0"/>
        <v/>
      </c>
      <c r="E75" s="18" t="str">
        <f t="shared" si="10"/>
        <v/>
      </c>
      <c r="F75" s="48"/>
      <c r="G75" s="48" t="str">
        <f t="shared" si="11"/>
        <v/>
      </c>
      <c r="H75" s="2" t="str">
        <f t="shared" si="12"/>
        <v/>
      </c>
      <c r="I75" s="20" t="str">
        <f t="shared" si="13"/>
        <v/>
      </c>
      <c r="J75" s="25" t="str">
        <f ca="1">+IF(ISNUMBER(Int_Exchange_2!B58)=TRUE,ROUND(Int_Exchange_2!B58,2),"")</f>
        <v/>
      </c>
      <c r="K75" s="20" t="str">
        <f t="shared" si="15"/>
        <v/>
      </c>
    </row>
    <row r="76" spans="1:11" x14ac:dyDescent="0.25">
      <c r="A76" s="2" t="s">
        <v>71</v>
      </c>
      <c r="B76" s="14" t="str">
        <f>IF($C$19="Special_Diesel",VLOOKUP($A76,Special_Diesel!$A$3:$P$78,$J$14,FALSE),IF($C$19="Gasoline",VLOOKUP($A76,Gasoline!$A$3:$P$78,$J$14,FALSE),"Select the fuel Type"))</f>
        <v>Select the fuel Type</v>
      </c>
      <c r="C76" s="48"/>
      <c r="D76" s="56" t="str">
        <f t="shared" si="0"/>
        <v/>
      </c>
      <c r="E76" s="18" t="str">
        <f t="shared" si="10"/>
        <v/>
      </c>
      <c r="F76" s="48"/>
      <c r="G76" s="48" t="str">
        <f t="shared" si="11"/>
        <v/>
      </c>
      <c r="H76" s="2" t="str">
        <f t="shared" si="12"/>
        <v/>
      </c>
      <c r="I76" s="20" t="str">
        <f t="shared" si="13"/>
        <v/>
      </c>
      <c r="J76" s="25" t="str">
        <f ca="1">+IF(ISNUMBER(Int_Exchange_2!B59)=TRUE,ROUND(Int_Exchange_2!B59,2),"")</f>
        <v/>
      </c>
      <c r="K76" s="20" t="str">
        <f t="shared" si="15"/>
        <v/>
      </c>
    </row>
    <row r="77" spans="1:11" x14ac:dyDescent="0.25">
      <c r="A77" s="2" t="s">
        <v>72</v>
      </c>
      <c r="B77" s="14" t="str">
        <f>IF($C$19="Special_Diesel",VLOOKUP($A77,Special_Diesel!$A$3:$P$78,$J$14,FALSE),IF($C$19="Gasoline",VLOOKUP($A77,Gasoline!$A$3:$P$78,$J$14,FALSE),"Select the fuel Type"))</f>
        <v>Select the fuel Type</v>
      </c>
      <c r="C77" s="48"/>
      <c r="D77" s="56" t="str">
        <f t="shared" si="0"/>
        <v/>
      </c>
      <c r="E77" s="18" t="str">
        <f t="shared" si="10"/>
        <v/>
      </c>
      <c r="F77" s="48"/>
      <c r="G77" s="48" t="str">
        <f t="shared" si="11"/>
        <v/>
      </c>
      <c r="H77" s="2" t="str">
        <f t="shared" si="12"/>
        <v/>
      </c>
      <c r="I77" s="20" t="str">
        <f t="shared" si="13"/>
        <v/>
      </c>
      <c r="J77" s="25" t="str">
        <f ca="1">+IF(ISNUMBER(Int_Exchange_2!B60)=TRUE,ROUND(Int_Exchange_2!B60,2),"")</f>
        <v/>
      </c>
      <c r="K77" s="20" t="str">
        <f t="shared" si="15"/>
        <v/>
      </c>
    </row>
    <row r="78" spans="1:11" x14ac:dyDescent="0.25">
      <c r="A78" s="2" t="s">
        <v>73</v>
      </c>
      <c r="B78" s="14" t="str">
        <f>IF($C$19="Special_Diesel",VLOOKUP($A78,Special_Diesel!$A$3:$P$78,$J$14,FALSE),IF($C$19="Gasoline",VLOOKUP($A78,Gasoline!$A$3:$P$78,$J$14,FALSE),"Select the fuel Type"))</f>
        <v>Select the fuel Type</v>
      </c>
      <c r="C78" s="48"/>
      <c r="D78" s="56" t="str">
        <f>+IF(C78&lt;&gt;"",C78,"")</f>
        <v/>
      </c>
      <c r="E78" s="18" t="str">
        <f t="shared" si="10"/>
        <v/>
      </c>
      <c r="F78" s="48"/>
      <c r="G78" s="48" t="str">
        <f t="shared" si="11"/>
        <v/>
      </c>
      <c r="H78" s="2" t="str">
        <f t="shared" si="12"/>
        <v/>
      </c>
      <c r="I78" s="20" t="str">
        <f t="shared" si="13"/>
        <v/>
      </c>
      <c r="J78" s="25" t="str">
        <f ca="1">+IF(ISNUMBER(Int_Exchange_2!B61)=TRUE,ROUND(Int_Exchange_2!B61,2),"")</f>
        <v/>
      </c>
      <c r="K78" s="20" t="str">
        <f t="shared" si="15"/>
        <v/>
      </c>
    </row>
    <row r="79" spans="1:11" x14ac:dyDescent="0.25">
      <c r="A79" s="2" t="s">
        <v>74</v>
      </c>
      <c r="B79" s="14" t="str">
        <f>IF($C$19="Special_Diesel",VLOOKUP($A79,Special_Diesel!$A$3:$P$78,$J$14,FALSE),IF($C$19="Gasoline",VLOOKUP($A79,Gasoline!$A$3:$P$78,$J$14,FALSE),"Select the fuel Type"))</f>
        <v>Select the fuel Type</v>
      </c>
      <c r="C79" s="3"/>
      <c r="D79" s="3" t="str">
        <f>+IF(D78&lt;&gt;"",D78,"")</f>
        <v/>
      </c>
      <c r="E79" s="18" t="str">
        <f>IFERROR(+IF(C78&lt;&gt;"",ROUND(D78/$J$21,0),""),0)</f>
        <v/>
      </c>
      <c r="F79" s="3"/>
      <c r="G79" s="3"/>
      <c r="H79" s="18" t="str">
        <f>+E79</f>
        <v/>
      </c>
      <c r="I79" s="20" t="str">
        <f>+IF(C78&lt;&gt;"",ROUND(H79*B79,2),"")</f>
        <v/>
      </c>
      <c r="J79" s="25" t="str">
        <f ca="1">+IF(ISNUMBER(Int_Exchange_2!B62)=TRUE,ROUND(Int_Exchange_2!B62,2),"")</f>
        <v/>
      </c>
      <c r="K79" s="20" t="str">
        <f>+IF(C78&lt;&gt;"",I79+J79,"")</f>
        <v/>
      </c>
    </row>
    <row r="80" spans="1:11" x14ac:dyDescent="0.25">
      <c r="A80" s="2" t="s">
        <v>75</v>
      </c>
      <c r="B80" s="14" t="str">
        <f>IF($C$19="Special_Diesel",VLOOKUP($A80,Special_Diesel!$A$3:$P$78,$J$14,FALSE),IF($C$19="Gasoline",VLOOKUP($A80,Gasoline!$A$3:$P$78,$J$14,FALSE),"Select the fuel Type"))</f>
        <v>Select the fuel Type</v>
      </c>
      <c r="C80" s="48"/>
      <c r="D80" s="56" t="str">
        <f t="shared" si="0"/>
        <v/>
      </c>
      <c r="E80" s="18" t="str">
        <f t="shared" ref="E80:E85" si="16">IFERROR(+IF(C80&lt;&gt;"",ROUND(D80/$J$21,0),""),0)</f>
        <v/>
      </c>
      <c r="F80" s="48"/>
      <c r="G80" s="48" t="str">
        <f t="shared" si="11"/>
        <v/>
      </c>
      <c r="H80" s="2" t="str">
        <f t="shared" ref="H80:H85" si="17">+IF(C80&lt;&gt;0,E80-G80,"")</f>
        <v/>
      </c>
      <c r="I80" s="20" t="str">
        <f t="shared" ref="I80:I85" si="18">+IF(C80&lt;&gt;"",ROUND(H80*B80,2),"")</f>
        <v/>
      </c>
      <c r="J80" s="25" t="str">
        <f ca="1">+IF(ISNUMBER(Int_Exchange_2!B63)=TRUE,ROUND(Int_Exchange_2!B63,2),"")</f>
        <v/>
      </c>
      <c r="K80" s="20" t="str">
        <f>+IF(C80&lt;&gt;"",I80+J80,"")</f>
        <v/>
      </c>
    </row>
    <row r="81" spans="1:13" x14ac:dyDescent="0.25">
      <c r="A81" s="2" t="s">
        <v>76</v>
      </c>
      <c r="B81" s="14" t="str">
        <f>IF($C$19="Special_Diesel",VLOOKUP($A81,Special_Diesel!$A$3:$P$78,$J$14,FALSE),IF($C$19="Gasoline",VLOOKUP($A81,Gasoline!$A$3:$P$78,$J$14,FALSE),"Select the fuel Type"))</f>
        <v>Select the fuel Type</v>
      </c>
      <c r="C81" s="48"/>
      <c r="D81" s="56" t="str">
        <f t="shared" si="0"/>
        <v/>
      </c>
      <c r="E81" s="18" t="str">
        <f t="shared" si="16"/>
        <v/>
      </c>
      <c r="F81" s="48"/>
      <c r="G81" s="48" t="str">
        <f t="shared" si="11"/>
        <v/>
      </c>
      <c r="H81" s="2" t="str">
        <f t="shared" si="17"/>
        <v/>
      </c>
      <c r="I81" s="20" t="str">
        <f t="shared" si="18"/>
        <v/>
      </c>
      <c r="J81" s="25" t="str">
        <f ca="1">+IF(ISNUMBER(Int_Exchange_2!B64)=TRUE,ROUND(Int_Exchange_2!B64,2),"")</f>
        <v/>
      </c>
      <c r="K81" s="20" t="str">
        <f>+IF(C81&lt;&gt;"",I81+J81,"")</f>
        <v/>
      </c>
    </row>
    <row r="82" spans="1:13" x14ac:dyDescent="0.25">
      <c r="A82" s="2" t="s">
        <v>77</v>
      </c>
      <c r="B82" s="14" t="str">
        <f>IF($C$19="Special_Diesel",VLOOKUP($A82,Special_Diesel!$A$3:$P$78,$J$14,FALSE),IF($C$19="Gasoline",VLOOKUP($A82,Gasoline!$A$3:$P$78,$J$14,FALSE),"Select the fuel Type"))</f>
        <v>Select the fuel Type</v>
      </c>
      <c r="C82" s="48"/>
      <c r="D82" s="56" t="str">
        <f t="shared" si="0"/>
        <v/>
      </c>
      <c r="E82" s="18" t="str">
        <f t="shared" si="16"/>
        <v/>
      </c>
      <c r="F82" s="48"/>
      <c r="G82" s="48" t="str">
        <f t="shared" si="11"/>
        <v/>
      </c>
      <c r="H82" s="2" t="str">
        <f t="shared" si="17"/>
        <v/>
      </c>
      <c r="I82" s="20" t="str">
        <f t="shared" si="18"/>
        <v/>
      </c>
      <c r="J82" s="25" t="str">
        <f ca="1">+IF(ISNUMBER(Int_Exchange_2!B65)=TRUE,ROUND(Int_Exchange_2!B65,2),"")</f>
        <v/>
      </c>
      <c r="K82" s="20" t="str">
        <f>+IF(C82&lt;&gt;"",I82+J82,"")</f>
        <v/>
      </c>
    </row>
    <row r="83" spans="1:13" x14ac:dyDescent="0.25">
      <c r="A83" s="2" t="s">
        <v>78</v>
      </c>
      <c r="B83" s="14" t="str">
        <f>IF($C$19="Special_Diesel",VLOOKUP($A83,Special_Diesel!$A$3:$P$78,$J$14,FALSE),IF($C$19="Gasoline",VLOOKUP($A83,Gasoline!$A$3:$P$78,$J$14,FALSE),"Select the fuel Type"))</f>
        <v>Select the fuel Type</v>
      </c>
      <c r="C83" s="48"/>
      <c r="D83" s="56" t="str">
        <f t="shared" si="0"/>
        <v/>
      </c>
      <c r="E83" s="18" t="str">
        <f t="shared" si="16"/>
        <v/>
      </c>
      <c r="F83" s="48"/>
      <c r="G83" s="48" t="str">
        <f t="shared" si="11"/>
        <v/>
      </c>
      <c r="H83" s="2" t="str">
        <f t="shared" si="17"/>
        <v/>
      </c>
      <c r="I83" s="20" t="str">
        <f t="shared" si="18"/>
        <v/>
      </c>
      <c r="J83" s="25" t="str">
        <f ca="1">+IF(ISNUMBER(Int_Exchange_2!B66)=TRUE,ROUND(Int_Exchange_2!B66,2),"")</f>
        <v/>
      </c>
      <c r="K83" s="20" t="str">
        <f>+IF(C83&lt;&gt;"",I83+J83,"")</f>
        <v/>
      </c>
    </row>
    <row r="84" spans="1:13" x14ac:dyDescent="0.25">
      <c r="A84" s="2" t="s">
        <v>79</v>
      </c>
      <c r="B84" s="14" t="str">
        <f>IF($C$19="Special_Diesel",VLOOKUP($A84,Special_Diesel!$A$3:$P$78,$J$14,FALSE),IF($C$19="Gasoline",VLOOKUP($A84,Gasoline!$A$3:$P$78,$J$14,FALSE),"Select the fuel Type"))</f>
        <v>Select the fuel Type</v>
      </c>
      <c r="C84" s="48"/>
      <c r="D84" s="56" t="str">
        <f t="shared" si="0"/>
        <v/>
      </c>
      <c r="E84" s="18" t="str">
        <f t="shared" si="16"/>
        <v/>
      </c>
      <c r="F84" s="48"/>
      <c r="G84" s="48" t="str">
        <f t="shared" si="11"/>
        <v/>
      </c>
      <c r="H84" s="2" t="str">
        <f t="shared" si="17"/>
        <v/>
      </c>
      <c r="I84" s="20" t="str">
        <f t="shared" si="18"/>
        <v/>
      </c>
      <c r="J84" s="25" t="str">
        <f ca="1">+IF(ISNUMBER(Int_Exchange_2!B67)=TRUE,ROUND(Int_Exchange_2!B67,2),"")</f>
        <v/>
      </c>
      <c r="K84" s="20" t="str">
        <f>+IF(C84&lt;&gt;"",I84+J84,"")</f>
        <v/>
      </c>
    </row>
    <row r="85" spans="1:13" x14ac:dyDescent="0.25">
      <c r="A85" s="2" t="s">
        <v>80</v>
      </c>
      <c r="B85" s="16"/>
      <c r="C85" s="48"/>
      <c r="D85" s="56" t="str">
        <f t="shared" si="0"/>
        <v/>
      </c>
      <c r="E85" s="19" t="str">
        <f t="shared" si="16"/>
        <v/>
      </c>
      <c r="F85" s="48"/>
      <c r="G85" s="48" t="str">
        <f t="shared" si="11"/>
        <v/>
      </c>
      <c r="H85" s="3" t="str">
        <f t="shared" si="17"/>
        <v/>
      </c>
      <c r="I85" s="21" t="str">
        <f t="shared" si="18"/>
        <v/>
      </c>
      <c r="J85" s="26" t="str">
        <f>+IF(C85&lt;&gt;"",0,"")</f>
        <v/>
      </c>
      <c r="K85" s="21" t="str">
        <f>+IF(C85&lt;&gt;"",0,"")</f>
        <v/>
      </c>
    </row>
    <row r="86" spans="1:13" x14ac:dyDescent="0.25">
      <c r="A86" s="89" t="s">
        <v>88</v>
      </c>
      <c r="B86" s="89"/>
      <c r="C86" s="52" t="str">
        <f t="shared" ref="C86:J86" si="19">+IF(C92&lt;&gt;0,C92,"")</f>
        <v/>
      </c>
      <c r="D86" s="52" t="str">
        <f t="shared" si="19"/>
        <v/>
      </c>
      <c r="E86" s="52" t="str">
        <f>IFERROR(+IF(E92&lt;&gt;0,E92,""),0)</f>
        <v/>
      </c>
      <c r="F86" s="52" t="str">
        <f t="shared" si="19"/>
        <v/>
      </c>
      <c r="G86" s="52" t="str">
        <f>+IF(G92&lt;&gt;0,G92,"")</f>
        <v/>
      </c>
      <c r="H86" s="53" t="str">
        <f t="shared" si="19"/>
        <v/>
      </c>
      <c r="I86" s="54" t="str">
        <f t="shared" si="19"/>
        <v/>
      </c>
      <c r="J86" s="55" t="str">
        <f t="shared" ca="1" si="19"/>
        <v/>
      </c>
      <c r="K86" s="20" t="str">
        <f>+IF(L92&lt;&gt;0,L92,"")</f>
        <v/>
      </c>
      <c r="M86" s="43"/>
    </row>
    <row r="87" spans="1:13" x14ac:dyDescent="0.25">
      <c r="C87" t="s">
        <v>108</v>
      </c>
      <c r="F87" t="s">
        <v>107</v>
      </c>
      <c r="H87" s="95" t="s">
        <v>103</v>
      </c>
      <c r="I87" s="95"/>
      <c r="J87" s="95"/>
      <c r="K87" s="44">
        <f>+IF(K86="",0,K86)</f>
        <v>0</v>
      </c>
    </row>
    <row r="88" spans="1:13" x14ac:dyDescent="0.25">
      <c r="H88" s="96" t="s">
        <v>193</v>
      </c>
      <c r="I88" s="96"/>
      <c r="J88" s="96"/>
      <c r="K88" s="44">
        <f ca="1">IFERROR(+IF(Cur_Month&gt;Int_Start-1,50,0),0)</f>
        <v>0</v>
      </c>
    </row>
    <row r="89" spans="1:13" x14ac:dyDescent="0.25">
      <c r="G89" s="96" t="s">
        <v>104</v>
      </c>
      <c r="H89" s="96"/>
      <c r="I89" s="96"/>
      <c r="J89" s="98"/>
      <c r="K89" s="51">
        <v>0</v>
      </c>
    </row>
    <row r="90" spans="1:13" x14ac:dyDescent="0.25">
      <c r="H90" s="96" t="s">
        <v>105</v>
      </c>
      <c r="I90" s="96"/>
      <c r="J90" s="96"/>
      <c r="K90" s="44">
        <f ca="1">IFERROR(IF(K87+K88+K89&gt;=0,K87+K88+K89,""),0)</f>
        <v>0</v>
      </c>
    </row>
    <row r="91" spans="1:13" x14ac:dyDescent="0.25">
      <c r="G91" s="96" t="s">
        <v>106</v>
      </c>
      <c r="H91" s="96"/>
      <c r="I91" s="96"/>
      <c r="J91" s="98"/>
      <c r="K91" s="45" t="str">
        <f ca="1">IFERROR(IF(K87+K88+K89&lt;0,K87+K88+K89,""),0)</f>
        <v/>
      </c>
    </row>
    <row r="92" spans="1:13" x14ac:dyDescent="0.25">
      <c r="A92" s="46" t="s">
        <v>131</v>
      </c>
      <c r="B92" s="46"/>
      <c r="C92" s="46">
        <f>+SUM(C24:C85)-IF(C39&lt;&gt;"",C39,0)-IF(C42&lt;&gt;"",C42,0)-IF(C79&lt;&gt;"",C79,0)</f>
        <v>0</v>
      </c>
      <c r="D92" s="46">
        <f>+SUM(D24:D85)-IF(D39&lt;&gt;"",D39,0)-IF(D42&lt;&gt;"",D42,0)-IF(D79&lt;&gt;"",D79,0)</f>
        <v>0</v>
      </c>
      <c r="E92" s="76">
        <f>+SUM(E24:E85)-IF(E39&lt;&gt;"",E39,0)-IF(E42&lt;&gt;"",E42,0)-IF(E79&lt;&gt;"",E79,0)</f>
        <v>0</v>
      </c>
      <c r="F92" s="46">
        <f>+SUM(F24:F85)</f>
        <v>0</v>
      </c>
      <c r="G92" s="46">
        <f>+SUM(G24:G85)</f>
        <v>0</v>
      </c>
      <c r="H92" s="47">
        <f>+SUM(H24:H85)</f>
        <v>0</v>
      </c>
      <c r="I92" s="46">
        <f>+SUM(I24:I85)</f>
        <v>0</v>
      </c>
      <c r="J92" s="46">
        <f ca="1">+SUM(J24:J85)</f>
        <v>0</v>
      </c>
      <c r="K92" s="46"/>
      <c r="L92" s="43">
        <f>+SUM(K24:K85)</f>
        <v>0</v>
      </c>
    </row>
    <row r="93" spans="1:13" x14ac:dyDescent="0.25">
      <c r="A93" t="s">
        <v>109</v>
      </c>
      <c r="C93" s="97" t="str">
        <f>IFERROR(+VLOOKUP(H14,Admin!A2:B14,2,FALSE),"-")</f>
        <v>-</v>
      </c>
      <c r="D93" s="97"/>
      <c r="E93" s="97"/>
    </row>
    <row r="94" spans="1:13" x14ac:dyDescent="0.25">
      <c r="A94" t="s">
        <v>110</v>
      </c>
      <c r="I94" s="11" t="s">
        <v>122</v>
      </c>
      <c r="J94" s="5"/>
      <c r="K94" s="5"/>
      <c r="L94" s="6"/>
    </row>
    <row r="95" spans="1:13" ht="19.149999999999999" customHeight="1" x14ac:dyDescent="0.25">
      <c r="A95" s="49" t="s">
        <v>111</v>
      </c>
      <c r="B95" s="49"/>
      <c r="C95" s="49"/>
      <c r="D95" s="50" t="str">
        <f>IFERROR(+VLOOKUP("Interest",Int_Exchange_2!$A$5:$CA$5,($J$14-1)*3,FALSE),"-")</f>
        <v>-</v>
      </c>
      <c r="E95" s="49" t="s">
        <v>192</v>
      </c>
      <c r="F95" s="49"/>
      <c r="G95" s="49"/>
      <c r="H95" s="81" t="str">
        <f>IFERROR(+VLOOKUP("Exchange",Int_Exchange_2!A6:CA6,($J$14-1)*3,FALSE),"-")</f>
        <v>-</v>
      </c>
      <c r="I95" s="84" t="s">
        <v>123</v>
      </c>
      <c r="J95" s="85"/>
      <c r="K95" s="85"/>
      <c r="L95" s="7"/>
    </row>
    <row r="96" spans="1:13" ht="19.899999999999999" customHeight="1" x14ac:dyDescent="0.25">
      <c r="A96" s="9" t="s">
        <v>112</v>
      </c>
      <c r="C96" s="9" t="s">
        <v>127</v>
      </c>
      <c r="D96" s="9"/>
      <c r="E96" s="9"/>
      <c r="F96" s="9"/>
      <c r="G96" s="9" t="s">
        <v>113</v>
      </c>
      <c r="H96" s="9"/>
      <c r="I96" s="84" t="s">
        <v>124</v>
      </c>
      <c r="J96" s="85"/>
      <c r="K96" s="85"/>
      <c r="L96" s="7"/>
    </row>
    <row r="97" spans="1:12" x14ac:dyDescent="0.25">
      <c r="C97" s="9" t="s">
        <v>128</v>
      </c>
      <c r="D97" s="9"/>
      <c r="E97" s="9"/>
      <c r="F97" s="9"/>
      <c r="G97" s="9" t="s">
        <v>114</v>
      </c>
      <c r="H97" s="9"/>
      <c r="I97" s="84" t="s">
        <v>125</v>
      </c>
      <c r="J97" s="85"/>
      <c r="K97" s="85"/>
      <c r="L97" s="7"/>
    </row>
    <row r="98" spans="1:12" x14ac:dyDescent="0.25">
      <c r="I98" s="86" t="s">
        <v>126</v>
      </c>
      <c r="J98" s="87"/>
      <c r="K98" s="87"/>
      <c r="L98" s="8"/>
    </row>
    <row r="99" spans="1:12" x14ac:dyDescent="0.25">
      <c r="A99" t="s">
        <v>115</v>
      </c>
    </row>
    <row r="101" spans="1:12" x14ac:dyDescent="0.25">
      <c r="A101" t="s">
        <v>116</v>
      </c>
    </row>
    <row r="102" spans="1:12" x14ac:dyDescent="0.25">
      <c r="B102" s="94"/>
      <c r="C102" s="94"/>
      <c r="D102" s="94"/>
      <c r="E102" s="94"/>
      <c r="H102" s="94"/>
      <c r="I102" s="94"/>
      <c r="J102" s="94"/>
      <c r="K102" s="72"/>
    </row>
    <row r="103" spans="1:12" x14ac:dyDescent="0.25">
      <c r="B103" t="s">
        <v>117</v>
      </c>
      <c r="H103" t="s">
        <v>119</v>
      </c>
    </row>
    <row r="104" spans="1:12" x14ac:dyDescent="0.25">
      <c r="B104" s="94"/>
      <c r="C104" s="94"/>
      <c r="D104" s="94"/>
      <c r="E104" s="94"/>
      <c r="H104" s="94"/>
      <c r="I104" s="94"/>
      <c r="J104" s="94"/>
      <c r="K104" s="72"/>
    </row>
    <row r="105" spans="1:12" x14ac:dyDescent="0.25">
      <c r="B105" t="s">
        <v>118</v>
      </c>
      <c r="H105" t="s">
        <v>120</v>
      </c>
    </row>
    <row r="107" spans="1:12" x14ac:dyDescent="0.25">
      <c r="A107" s="9" t="s">
        <v>121</v>
      </c>
    </row>
    <row r="108" spans="1:12" x14ac:dyDescent="0.25">
      <c r="A108" s="9" t="s">
        <v>153</v>
      </c>
    </row>
    <row r="109" spans="1:12" x14ac:dyDescent="0.25">
      <c r="A109" s="9" t="s">
        <v>154</v>
      </c>
    </row>
    <row r="110" spans="1:12" x14ac:dyDescent="0.25">
      <c r="A110" s="9"/>
    </row>
    <row r="111" spans="1:12" x14ac:dyDescent="0.25">
      <c r="A111" s="10" t="s">
        <v>194</v>
      </c>
    </row>
  </sheetData>
  <sheetProtection algorithmName="SHA-512" hashValue="BbOMw3olUeuwxX/H6RwstEksZVgfJRDG6Md45lSGb/yMXR6fk/Mf0Nkl4lP5Z+N0iKIpin7I7/3jwnApzgr7CA==" saltValue="GHdavgc2Kp+DsCY+J5DFng==" spinCount="100000" sheet="1" objects="1" scenarios="1"/>
  <dataConsolidate/>
  <mergeCells count="19">
    <mergeCell ref="B104:E104"/>
    <mergeCell ref="H102:J102"/>
    <mergeCell ref="H104:J104"/>
    <mergeCell ref="H87:J87"/>
    <mergeCell ref="H88:J88"/>
    <mergeCell ref="H90:J90"/>
    <mergeCell ref="B102:E102"/>
    <mergeCell ref="C93:E93"/>
    <mergeCell ref="G89:J89"/>
    <mergeCell ref="G91:J91"/>
    <mergeCell ref="J1:K1"/>
    <mergeCell ref="A86:B86"/>
    <mergeCell ref="H13:J13"/>
    <mergeCell ref="B14:E14"/>
    <mergeCell ref="B15:E15"/>
    <mergeCell ref="B16:E16"/>
    <mergeCell ref="C19:D19"/>
    <mergeCell ref="C20:D20"/>
    <mergeCell ref="C18:D18"/>
  </mergeCells>
  <conditionalFormatting sqref="E24:E85">
    <cfRule type="cellIs" dxfId="2" priority="1" operator="equal">
      <formula>0</formula>
    </cfRule>
  </conditionalFormatting>
  <conditionalFormatting sqref="J21">
    <cfRule type="cellIs" dxfId="1" priority="21" operator="equal">
      <formula>0</formula>
    </cfRule>
  </conditionalFormatting>
  <dataValidations count="2">
    <dataValidation type="list" allowBlank="1" showInputMessage="1" showErrorMessage="1" sqref="C19:D19" xr:uid="{00000000-0002-0000-0000-000000000000}">
      <formula1>$M$63:$M$64</formula1>
    </dataValidation>
    <dataValidation type="list" allowBlank="1" showInputMessage="1" showErrorMessage="1" sqref="H14" xr:uid="{00000000-0002-0000-0000-000001000000}">
      <formula1>$L$36:$L$45</formula1>
    </dataValidation>
  </dataValidations>
  <pageMargins left="0.25" right="0.25" top="0.28000000000000003" bottom="0.31" header="0.3" footer="0.3"/>
  <pageSetup paperSize="5"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26853-8FD9-49D9-B93A-49DE022A86C7}">
  <dimension ref="A1:M59"/>
  <sheetViews>
    <sheetView workbookViewId="0">
      <pane ySplit="1" topLeftCell="A29" activePane="bottomLeft" state="frozen"/>
      <selection activeCell="J1" sqref="J1:K1"/>
      <selection pane="bottomLeft" activeCell="C37" sqref="C37"/>
    </sheetView>
  </sheetViews>
  <sheetFormatPr defaultRowHeight="15" x14ac:dyDescent="0.25"/>
  <cols>
    <col min="1" max="1" width="11.140625" bestFit="1" customWidth="1"/>
    <col min="2" max="2" width="15.28515625" bestFit="1" customWidth="1"/>
    <col min="3" max="10" width="12.140625" customWidth="1"/>
    <col min="11" max="11" width="17" customWidth="1"/>
    <col min="12" max="12" width="19" bestFit="1" customWidth="1"/>
  </cols>
  <sheetData>
    <row r="1" spans="1:13" x14ac:dyDescent="0.25">
      <c r="A1" s="82" t="s">
        <v>81</v>
      </c>
      <c r="B1" s="82" t="s">
        <v>179</v>
      </c>
      <c r="C1" s="82" t="s">
        <v>178</v>
      </c>
      <c r="D1" s="82" t="s">
        <v>177</v>
      </c>
      <c r="E1" s="82" t="s">
        <v>176</v>
      </c>
      <c r="F1" s="82" t="s">
        <v>175</v>
      </c>
      <c r="G1" s="82" t="s">
        <v>174</v>
      </c>
      <c r="H1" s="82" t="s">
        <v>173</v>
      </c>
      <c r="I1" s="82" t="s">
        <v>172</v>
      </c>
      <c r="J1" s="82" t="s">
        <v>171</v>
      </c>
      <c r="K1" s="82" t="s">
        <v>170</v>
      </c>
      <c r="L1" s="82" t="s">
        <v>169</v>
      </c>
      <c r="M1" s="82" t="s">
        <v>180</v>
      </c>
    </row>
    <row r="2" spans="1:13" x14ac:dyDescent="0.25">
      <c r="A2" t="s">
        <v>13</v>
      </c>
      <c r="B2">
        <f>VLOOKUP(A2,IFTA_Quarterly!A:C,3,FALSE)</f>
        <v>0</v>
      </c>
      <c r="C2" t="str">
        <f>IF($B2&gt;0,"BC","")</f>
        <v/>
      </c>
      <c r="D2" t="str">
        <f>IF($B2&gt;0,"MT","")</f>
        <v/>
      </c>
      <c r="E2" t="str">
        <f>IF($B2&gt;0,"SK","")</f>
        <v/>
      </c>
      <c r="K2">
        <f t="shared" ref="K2:K33" si="0">COUNTIF(C:J,A2)</f>
        <v>0</v>
      </c>
      <c r="L2" t="str">
        <f t="shared" ref="L2:L33" si="1">IF(B2&gt;0,IF(K2=0,A2,""),"")</f>
        <v/>
      </c>
      <c r="M2">
        <f>LEN(L2)</f>
        <v>0</v>
      </c>
    </row>
    <row r="3" spans="1:13" x14ac:dyDescent="0.25">
      <c r="A3" t="s">
        <v>14</v>
      </c>
      <c r="B3">
        <f>VLOOKUP(A3,IFTA_Quarterly!A:C,3,FALSE)</f>
        <v>0</v>
      </c>
      <c r="C3" t="str">
        <f>IF($B3&gt;0,"FL","")</f>
        <v/>
      </c>
      <c r="D3" t="str">
        <f>IF($B3&gt;0,"GA","")</f>
        <v/>
      </c>
      <c r="E3" t="str">
        <f>IF($B3&gt;0,"MS","")</f>
        <v/>
      </c>
      <c r="F3" t="str">
        <f>IF($B3&gt;0,"TN","")</f>
        <v/>
      </c>
      <c r="K3">
        <f t="shared" si="0"/>
        <v>0</v>
      </c>
      <c r="L3" t="str">
        <f t="shared" si="1"/>
        <v/>
      </c>
      <c r="M3">
        <f t="shared" ref="M3:M59" si="2">LEN(L3)</f>
        <v>0</v>
      </c>
    </row>
    <row r="4" spans="1:13" x14ac:dyDescent="0.25">
      <c r="A4" t="s">
        <v>15</v>
      </c>
      <c r="B4">
        <f>VLOOKUP(A4,IFTA_Quarterly!A:C,3,FALSE)</f>
        <v>0</v>
      </c>
      <c r="C4" t="str">
        <f>IF($B4&gt;0,"LA","")</f>
        <v/>
      </c>
      <c r="D4" t="str">
        <f>IF($B4&gt;0,"MO","")</f>
        <v/>
      </c>
      <c r="E4" t="str">
        <f>IF($B4&gt;0,"MS","")</f>
        <v/>
      </c>
      <c r="F4" t="str">
        <f>IF($B4&gt;0,"OK","")</f>
        <v/>
      </c>
      <c r="G4" t="str">
        <f>IF($B4&gt;0,"TN","")</f>
        <v/>
      </c>
      <c r="H4" t="str">
        <f>IF($B4&gt;0,"TX","")</f>
        <v/>
      </c>
      <c r="K4">
        <f t="shared" si="0"/>
        <v>0</v>
      </c>
      <c r="L4" t="str">
        <f t="shared" si="1"/>
        <v/>
      </c>
      <c r="M4">
        <f t="shared" si="2"/>
        <v>0</v>
      </c>
    </row>
    <row r="5" spans="1:13" x14ac:dyDescent="0.25">
      <c r="A5" t="s">
        <v>18</v>
      </c>
      <c r="B5">
        <f>VLOOKUP(A5,IFTA_Quarterly!A:C,3,FALSE)</f>
        <v>0</v>
      </c>
      <c r="C5" t="str">
        <f>IF($B5&gt;0,"CA","")</f>
        <v/>
      </c>
      <c r="D5" t="str">
        <f>IF($B5&gt;0,"CO","")</f>
        <v/>
      </c>
      <c r="E5" t="str">
        <f>IF($B5&gt;0,"NM","")</f>
        <v/>
      </c>
      <c r="F5" t="str">
        <f>IF($B5&gt;0,"NV","")</f>
        <v/>
      </c>
      <c r="G5" t="str">
        <f>IF($B5&gt;0,"UT","")</f>
        <v/>
      </c>
      <c r="K5">
        <f t="shared" si="0"/>
        <v>0</v>
      </c>
      <c r="L5" t="str">
        <f t="shared" si="1"/>
        <v/>
      </c>
      <c r="M5">
        <f t="shared" si="2"/>
        <v>0</v>
      </c>
    </row>
    <row r="6" spans="1:13" x14ac:dyDescent="0.25">
      <c r="A6" t="s">
        <v>16</v>
      </c>
      <c r="B6">
        <f>VLOOKUP(A6,IFTA_Quarterly!A:C,3,FALSE)</f>
        <v>0</v>
      </c>
      <c r="C6" t="str">
        <f>IF($B6&gt;0,"AB","")</f>
        <v/>
      </c>
      <c r="D6" t="str">
        <f>IF($B6&gt;0,"ID","")</f>
        <v/>
      </c>
      <c r="E6" t="str">
        <f>IF($B6&gt;0,"MT","")</f>
        <v/>
      </c>
      <c r="F6" t="str">
        <f>IF($B6&gt;0,"WA","")</f>
        <v/>
      </c>
      <c r="K6">
        <f t="shared" si="0"/>
        <v>0</v>
      </c>
      <c r="L6" t="str">
        <f t="shared" si="1"/>
        <v/>
      </c>
      <c r="M6">
        <f t="shared" si="2"/>
        <v>0</v>
      </c>
    </row>
    <row r="7" spans="1:13" x14ac:dyDescent="0.25">
      <c r="A7" t="s">
        <v>17</v>
      </c>
      <c r="B7">
        <f>VLOOKUP(A7,IFTA_Quarterly!A:C,3,FALSE)</f>
        <v>0</v>
      </c>
      <c r="C7" t="str">
        <f>IF($B7&gt;0,"AZ","")</f>
        <v/>
      </c>
      <c r="D7" t="str">
        <f>IF($B7&gt;0,"NV","")</f>
        <v/>
      </c>
      <c r="E7" t="str">
        <f>IF($B7&gt;0,"OR","")</f>
        <v/>
      </c>
      <c r="K7">
        <f t="shared" si="0"/>
        <v>0</v>
      </c>
      <c r="L7" t="str">
        <f t="shared" si="1"/>
        <v/>
      </c>
      <c r="M7">
        <f t="shared" si="2"/>
        <v>0</v>
      </c>
    </row>
    <row r="8" spans="1:13" x14ac:dyDescent="0.25">
      <c r="A8" t="s">
        <v>27</v>
      </c>
      <c r="B8">
        <f>VLOOKUP(A8,IFTA_Quarterly!A:C,3,FALSE)</f>
        <v>0</v>
      </c>
      <c r="C8" t="str">
        <f>IF($B8&gt;0,"AZ","")</f>
        <v/>
      </c>
      <c r="D8" t="str">
        <f>IF($B8&gt;0,"KS","")</f>
        <v/>
      </c>
      <c r="E8" t="str">
        <f>IF($B8&gt;0,"NE","")</f>
        <v/>
      </c>
      <c r="F8" t="str">
        <f>IF($B8&gt;0,"NM","")</f>
        <v/>
      </c>
      <c r="G8" t="str">
        <f>IF($B8&gt;0,"OK","")</f>
        <v/>
      </c>
      <c r="H8" t="str">
        <f>IF($B8&gt;0,"UT","")</f>
        <v/>
      </c>
      <c r="I8" t="str">
        <f>IF($B8&gt;0,"WY","")</f>
        <v/>
      </c>
      <c r="K8">
        <f t="shared" si="0"/>
        <v>0</v>
      </c>
      <c r="L8" t="str">
        <f t="shared" si="1"/>
        <v/>
      </c>
      <c r="M8">
        <f t="shared" si="2"/>
        <v>0</v>
      </c>
    </row>
    <row r="9" spans="1:13" x14ac:dyDescent="0.25">
      <c r="A9" t="s">
        <v>28</v>
      </c>
      <c r="B9">
        <f>VLOOKUP(A9,IFTA_Quarterly!A:C,3,FALSE)</f>
        <v>0</v>
      </c>
      <c r="C9" t="str">
        <f>IF($B9&gt;0,"MA","")</f>
        <v/>
      </c>
      <c r="D9" t="str">
        <f>IF($B9&gt;0,"NY","")</f>
        <v/>
      </c>
      <c r="E9" t="str">
        <f>IF($B9&gt;0,"RI","")</f>
        <v/>
      </c>
      <c r="K9">
        <f t="shared" si="0"/>
        <v>0</v>
      </c>
      <c r="L9" t="str">
        <f t="shared" si="1"/>
        <v/>
      </c>
      <c r="M9">
        <f t="shared" si="2"/>
        <v>0</v>
      </c>
    </row>
    <row r="10" spans="1:13" x14ac:dyDescent="0.25">
      <c r="A10" t="s">
        <v>29</v>
      </c>
      <c r="B10">
        <f>VLOOKUP(A10,IFTA_Quarterly!A:C,3,FALSE)</f>
        <v>0</v>
      </c>
      <c r="C10" t="str">
        <f>IF($B10&gt;0,"MD","")</f>
        <v/>
      </c>
      <c r="D10" t="str">
        <f>IF($B10&gt;0,"NJ","")</f>
        <v/>
      </c>
      <c r="E10" t="str">
        <f>IF($B10&gt;0,"PA","")</f>
        <v/>
      </c>
      <c r="K10">
        <f t="shared" si="0"/>
        <v>0</v>
      </c>
      <c r="L10" t="str">
        <f t="shared" si="1"/>
        <v/>
      </c>
      <c r="M10">
        <f t="shared" si="2"/>
        <v>0</v>
      </c>
    </row>
    <row r="11" spans="1:13" x14ac:dyDescent="0.25">
      <c r="A11" t="s">
        <v>30</v>
      </c>
      <c r="B11">
        <f>VLOOKUP(A11,IFTA_Quarterly!A:C,3,FALSE)</f>
        <v>0</v>
      </c>
      <c r="C11" t="str">
        <f>IF($B11&gt;0,"AL","")</f>
        <v/>
      </c>
      <c r="D11" t="str">
        <f>IF($B11&gt;0,"GA","")</f>
        <v/>
      </c>
      <c r="K11">
        <f t="shared" si="0"/>
        <v>0</v>
      </c>
      <c r="L11" t="str">
        <f t="shared" si="1"/>
        <v/>
      </c>
      <c r="M11">
        <f t="shared" si="2"/>
        <v>0</v>
      </c>
    </row>
    <row r="12" spans="1:13" x14ac:dyDescent="0.25">
      <c r="A12" t="s">
        <v>31</v>
      </c>
      <c r="B12">
        <f>VLOOKUP(A12,IFTA_Quarterly!A:C,3,FALSE)</f>
        <v>0</v>
      </c>
      <c r="C12" t="str">
        <f>IF($B12&gt;0,"AL","")</f>
        <v/>
      </c>
      <c r="D12" t="str">
        <f>IF($B12&gt;0,"FL","")</f>
        <v/>
      </c>
      <c r="E12" t="str">
        <f>IF($B12&gt;0,"NC","")</f>
        <v/>
      </c>
      <c r="F12" t="str">
        <f>IF($B12&gt;0,"SC","")</f>
        <v/>
      </c>
      <c r="G12" t="str">
        <f>IF($B12&gt;0,"TN","")</f>
        <v/>
      </c>
      <c r="K12">
        <f t="shared" si="0"/>
        <v>0</v>
      </c>
      <c r="L12" t="str">
        <f t="shared" si="1"/>
        <v/>
      </c>
      <c r="M12">
        <f t="shared" si="2"/>
        <v>0</v>
      </c>
    </row>
    <row r="13" spans="1:13" x14ac:dyDescent="0.25">
      <c r="A13" t="s">
        <v>32</v>
      </c>
      <c r="B13">
        <f>VLOOKUP(A13,IFTA_Quarterly!A:C,3,FALSE)</f>
        <v>0</v>
      </c>
      <c r="C13" t="str">
        <f>IF($B13&gt;0,"IL","")</f>
        <v/>
      </c>
      <c r="D13" t="str">
        <f>IF($B13&gt;0,"MN","")</f>
        <v/>
      </c>
      <c r="E13" t="str">
        <f>IF($B13&gt;0,"MO","")</f>
        <v/>
      </c>
      <c r="F13" t="str">
        <f>IF($B13&gt;0,"NE","")</f>
        <v/>
      </c>
      <c r="G13" t="str">
        <f>IF($B13&gt;0,"SD","")</f>
        <v/>
      </c>
      <c r="H13" t="str">
        <f>IF($B13&gt;0,"WI","")</f>
        <v/>
      </c>
      <c r="K13">
        <f t="shared" si="0"/>
        <v>0</v>
      </c>
      <c r="L13" t="str">
        <f t="shared" si="1"/>
        <v/>
      </c>
      <c r="M13">
        <f t="shared" si="2"/>
        <v>0</v>
      </c>
    </row>
    <row r="14" spans="1:13" x14ac:dyDescent="0.25">
      <c r="A14" t="s">
        <v>33</v>
      </c>
      <c r="B14">
        <f>VLOOKUP(A14,IFTA_Quarterly!A:C,3,FALSE)</f>
        <v>0</v>
      </c>
      <c r="C14" t="str">
        <f>IF($B14&gt;0,"BC","")</f>
        <v/>
      </c>
      <c r="D14" t="str">
        <f>IF($B14&gt;0,"MT","")</f>
        <v/>
      </c>
      <c r="E14" t="str">
        <f>IF($B14&gt;0,"NV","")</f>
        <v/>
      </c>
      <c r="F14" t="str">
        <f>IF($B14&gt;0,"OR","")</f>
        <v/>
      </c>
      <c r="G14" t="str">
        <f>IF($B14&gt;0,"UT","")</f>
        <v/>
      </c>
      <c r="H14" t="str">
        <f>IF($B14&gt;0,"WA","")</f>
        <v/>
      </c>
      <c r="I14" t="str">
        <f>IF($B14&gt;0,"WY","")</f>
        <v/>
      </c>
      <c r="K14">
        <f t="shared" si="0"/>
        <v>0</v>
      </c>
      <c r="L14" t="str">
        <f t="shared" si="1"/>
        <v/>
      </c>
      <c r="M14">
        <f t="shared" si="2"/>
        <v>0</v>
      </c>
    </row>
    <row r="15" spans="1:13" x14ac:dyDescent="0.25">
      <c r="A15" t="s">
        <v>34</v>
      </c>
      <c r="B15">
        <f>VLOOKUP(A15,IFTA_Quarterly!A:C,3,FALSE)</f>
        <v>0</v>
      </c>
      <c r="C15" t="str">
        <f>IF($B15&gt;0,"IA","")</f>
        <v/>
      </c>
      <c r="D15" t="str">
        <f>IF($B15&gt;0,"IN","")</f>
        <v/>
      </c>
      <c r="E15" t="str">
        <f>IF($B15&gt;0,"KY","")</f>
        <v/>
      </c>
      <c r="F15" t="str">
        <f>IF($B15&gt;0,"MO","")</f>
        <v/>
      </c>
      <c r="G15" t="str">
        <f>IF($B15&gt;0,"WI","")</f>
        <v/>
      </c>
      <c r="K15">
        <f t="shared" si="0"/>
        <v>0</v>
      </c>
      <c r="L15" t="str">
        <f t="shared" si="1"/>
        <v/>
      </c>
      <c r="M15">
        <f t="shared" si="2"/>
        <v>0</v>
      </c>
    </row>
    <row r="16" spans="1:13" x14ac:dyDescent="0.25">
      <c r="A16" t="s">
        <v>35</v>
      </c>
      <c r="B16">
        <f>VLOOKUP(A16,IFTA_Quarterly!A:C,3,FALSE)</f>
        <v>0</v>
      </c>
      <c r="C16" t="str">
        <f>IF($B16&gt;0,"IL","")</f>
        <v/>
      </c>
      <c r="D16" t="str">
        <f>IF($B16&gt;0,"KY","")</f>
        <v/>
      </c>
      <c r="E16" t="str">
        <f>IF($B16&gt;0,"MI","")</f>
        <v/>
      </c>
      <c r="F16" t="str">
        <f>IF($B16&gt;0,"OH","")</f>
        <v/>
      </c>
      <c r="K16">
        <f t="shared" si="0"/>
        <v>0</v>
      </c>
      <c r="L16" t="str">
        <f t="shared" si="1"/>
        <v/>
      </c>
      <c r="M16">
        <f t="shared" si="2"/>
        <v>0</v>
      </c>
    </row>
    <row r="17" spans="1:13" x14ac:dyDescent="0.25">
      <c r="A17" t="s">
        <v>37</v>
      </c>
      <c r="B17">
        <f>VLOOKUP(A17,IFTA_Quarterly!A:C,3,FALSE)</f>
        <v>0</v>
      </c>
      <c r="C17" t="str">
        <f>IF($B17&gt;0,"CO","")</f>
        <v/>
      </c>
      <c r="D17" t="str">
        <f>IF($B17&gt;0,"MO","")</f>
        <v/>
      </c>
      <c r="E17" t="str">
        <f>IF($B17&gt;0,"NE","")</f>
        <v/>
      </c>
      <c r="F17" t="str">
        <f>IF($B17&gt;0,"OK","")</f>
        <v/>
      </c>
      <c r="K17">
        <f t="shared" si="0"/>
        <v>0</v>
      </c>
      <c r="L17" t="str">
        <f t="shared" si="1"/>
        <v/>
      </c>
      <c r="M17">
        <f t="shared" si="2"/>
        <v>0</v>
      </c>
    </row>
    <row r="18" spans="1:13" x14ac:dyDescent="0.25">
      <c r="A18" t="s">
        <v>38</v>
      </c>
      <c r="B18">
        <f>VLOOKUP(A18,IFTA_Quarterly!A:C,3,FALSE)</f>
        <v>0</v>
      </c>
      <c r="C18" t="str">
        <f>IF($B18&gt;0,"IL","")</f>
        <v/>
      </c>
      <c r="D18" t="str">
        <f>IF($B18&gt;0,"IN","")</f>
        <v/>
      </c>
      <c r="E18" t="str">
        <f>IF($B18&gt;0,"MO","")</f>
        <v/>
      </c>
      <c r="F18" t="str">
        <f>IF($B18&gt;0,"OH","")</f>
        <v/>
      </c>
      <c r="G18" t="str">
        <f>IF($B18&gt;0,"TN","")</f>
        <v/>
      </c>
      <c r="H18" t="str">
        <f>IF($B18&gt;0,"VA","")</f>
        <v/>
      </c>
      <c r="I18" t="str">
        <f>IF($B18&gt;0,"WV","")</f>
        <v/>
      </c>
      <c r="K18">
        <f t="shared" si="0"/>
        <v>0</v>
      </c>
      <c r="L18" t="str">
        <f t="shared" si="1"/>
        <v/>
      </c>
      <c r="M18">
        <f t="shared" si="2"/>
        <v>0</v>
      </c>
    </row>
    <row r="19" spans="1:13" x14ac:dyDescent="0.25">
      <c r="A19" t="s">
        <v>40</v>
      </c>
      <c r="B19">
        <f>VLOOKUP(A19,IFTA_Quarterly!A:C,3,FALSE)</f>
        <v>0</v>
      </c>
      <c r="C19" t="str">
        <f>IF($B19&gt;0,"AR","")</f>
        <v/>
      </c>
      <c r="D19" t="str">
        <f>IF($B19&gt;0,"MS","")</f>
        <v/>
      </c>
      <c r="E19" t="str">
        <f>IF($B19&gt;0,"TX","")</f>
        <v/>
      </c>
      <c r="K19">
        <f t="shared" si="0"/>
        <v>0</v>
      </c>
      <c r="L19" t="str">
        <f t="shared" si="1"/>
        <v/>
      </c>
      <c r="M19">
        <f t="shared" si="2"/>
        <v>0</v>
      </c>
    </row>
    <row r="20" spans="1:13" x14ac:dyDescent="0.25">
      <c r="A20" t="s">
        <v>41</v>
      </c>
      <c r="B20">
        <f>VLOOKUP(A20,IFTA_Quarterly!A:C,3,FALSE)</f>
        <v>0</v>
      </c>
      <c r="C20" t="str">
        <f>IF($B20&gt;0,"CT","")</f>
        <v/>
      </c>
      <c r="D20" t="str">
        <f>IF($B20&gt;0,"NH","")</f>
        <v/>
      </c>
      <c r="E20" t="str">
        <f>IF($B20&gt;0,"NY","")</f>
        <v/>
      </c>
      <c r="F20" t="str">
        <f>IF($B20&gt;0,"RI","")</f>
        <v/>
      </c>
      <c r="G20" t="str">
        <f>IF($B20&gt;0,"VT","")</f>
        <v/>
      </c>
      <c r="K20">
        <f t="shared" si="0"/>
        <v>0</v>
      </c>
      <c r="L20" t="str">
        <f t="shared" si="1"/>
        <v/>
      </c>
      <c r="M20">
        <f t="shared" si="2"/>
        <v>0</v>
      </c>
    </row>
    <row r="21" spans="1:13" x14ac:dyDescent="0.25">
      <c r="A21" t="s">
        <v>42</v>
      </c>
      <c r="B21">
        <f>VLOOKUP(A21,IFTA_Quarterly!A:C,3,FALSE)</f>
        <v>0</v>
      </c>
      <c r="C21" t="str">
        <f>IF($B21&gt;0,"MN","")</f>
        <v/>
      </c>
      <c r="D21" t="str">
        <f>IF($B21&gt;0,"ND","")</f>
        <v/>
      </c>
      <c r="E21" t="str">
        <f>IF($B21&gt;0,"ON","")</f>
        <v/>
      </c>
      <c r="F21" t="str">
        <f>IF($B21&gt;0,"SK","")</f>
        <v/>
      </c>
      <c r="K21">
        <f t="shared" si="0"/>
        <v>0</v>
      </c>
      <c r="L21" t="str">
        <f t="shared" si="1"/>
        <v/>
      </c>
      <c r="M21">
        <f t="shared" si="2"/>
        <v>0</v>
      </c>
    </row>
    <row r="22" spans="1:13" x14ac:dyDescent="0.25">
      <c r="A22" t="s">
        <v>43</v>
      </c>
      <c r="B22">
        <f>VLOOKUP(A22,IFTA_Quarterly!A:C,3,FALSE)</f>
        <v>0</v>
      </c>
      <c r="C22" t="str">
        <f>IF($B22&gt;0,"DE","")</f>
        <v/>
      </c>
      <c r="D22" t="str">
        <f>IF($B22&gt;0,"PA","")</f>
        <v/>
      </c>
      <c r="E22" t="str">
        <f>IF($B22&gt;0,"VA","")</f>
        <v/>
      </c>
      <c r="F22" t="str">
        <f>IF($B22&gt;0,"WV","")</f>
        <v/>
      </c>
      <c r="K22">
        <f t="shared" si="0"/>
        <v>0</v>
      </c>
      <c r="L22" t="str">
        <f t="shared" si="1"/>
        <v/>
      </c>
      <c r="M22">
        <f t="shared" si="2"/>
        <v>0</v>
      </c>
    </row>
    <row r="23" spans="1:13" x14ac:dyDescent="0.25">
      <c r="A23" t="s">
        <v>44</v>
      </c>
      <c r="B23">
        <f>VLOOKUP(A23,IFTA_Quarterly!A:C,3,FALSE)</f>
        <v>0</v>
      </c>
      <c r="C23" t="str">
        <f>IF($B23&gt;0,"NB","")</f>
        <v/>
      </c>
      <c r="D23" t="str">
        <f>IF($B23&gt;0,"NH","")</f>
        <v/>
      </c>
      <c r="E23" t="str">
        <f>IF($B23&gt;0,"QC","")</f>
        <v/>
      </c>
      <c r="K23">
        <f t="shared" si="0"/>
        <v>0</v>
      </c>
      <c r="L23" t="str">
        <f t="shared" si="1"/>
        <v/>
      </c>
      <c r="M23">
        <f t="shared" si="2"/>
        <v>0</v>
      </c>
    </row>
    <row r="24" spans="1:13" x14ac:dyDescent="0.25">
      <c r="A24" t="s">
        <v>45</v>
      </c>
      <c r="B24">
        <f>VLOOKUP(A24,IFTA_Quarterly!A:C,3,FALSE)</f>
        <v>0</v>
      </c>
      <c r="C24" t="str">
        <f>IF($B24&gt;0,"IL","")</f>
        <v/>
      </c>
      <c r="D24" t="str">
        <f>IF($B24&gt;0,"IN","")</f>
        <v/>
      </c>
      <c r="E24" t="str">
        <f>IF($B24&gt;0,"OH","")</f>
        <v/>
      </c>
      <c r="F24" t="str">
        <f>IF($B24&gt;0,"ON","")</f>
        <v/>
      </c>
      <c r="G24" t="str">
        <f>IF($B24&gt;0,"WI","")</f>
        <v/>
      </c>
      <c r="K24">
        <f t="shared" si="0"/>
        <v>0</v>
      </c>
      <c r="L24" t="str">
        <f t="shared" si="1"/>
        <v/>
      </c>
      <c r="M24">
        <f t="shared" si="2"/>
        <v>0</v>
      </c>
    </row>
    <row r="25" spans="1:13" x14ac:dyDescent="0.25">
      <c r="A25" t="s">
        <v>46</v>
      </c>
      <c r="B25">
        <f>VLOOKUP(A25,IFTA_Quarterly!A:C,3,FALSE)</f>
        <v>0</v>
      </c>
      <c r="C25" t="str">
        <f>IF($B25&gt;0,"IA","")</f>
        <v/>
      </c>
      <c r="D25" t="str">
        <f>IF($B25&gt;0,"MB","")</f>
        <v/>
      </c>
      <c r="E25" t="str">
        <f>IF($B25&gt;0,"ND","")</f>
        <v/>
      </c>
      <c r="F25" t="str">
        <f>IF($B25&gt;0,"ON","")</f>
        <v/>
      </c>
      <c r="G25" t="str">
        <f>IF($B25&gt;0,"SD","")</f>
        <v/>
      </c>
      <c r="H25" t="str">
        <f>IF($B25&gt;0,"WI","")</f>
        <v/>
      </c>
      <c r="K25">
        <f t="shared" si="0"/>
        <v>0</v>
      </c>
      <c r="L25" t="str">
        <f t="shared" si="1"/>
        <v/>
      </c>
      <c r="M25">
        <f t="shared" si="2"/>
        <v>0</v>
      </c>
    </row>
    <row r="26" spans="1:13" x14ac:dyDescent="0.25">
      <c r="A26" t="s">
        <v>47</v>
      </c>
      <c r="B26">
        <f>VLOOKUP(A26,IFTA_Quarterly!A:C,3,FALSE)</f>
        <v>0</v>
      </c>
      <c r="C26" t="str">
        <f>IF($B26&gt;0,"AR","")</f>
        <v/>
      </c>
      <c r="D26" t="str">
        <f>IF($B26&gt;0,"IA","")</f>
        <v/>
      </c>
      <c r="E26" t="str">
        <f>IF($B26&gt;0,"IL","")</f>
        <v/>
      </c>
      <c r="F26" t="str">
        <f>IF($B26&gt;0,"KS","")</f>
        <v/>
      </c>
      <c r="G26" t="str">
        <f>IF($B26&gt;0,"KY","")</f>
        <v/>
      </c>
      <c r="H26" t="str">
        <f>IF($B26&gt;0,"NE","")</f>
        <v/>
      </c>
      <c r="I26" t="str">
        <f>IF($B26&gt;0,"OK","")</f>
        <v/>
      </c>
      <c r="J26" t="str">
        <f>IF($B26&gt;0,"TN","")</f>
        <v/>
      </c>
      <c r="K26">
        <f t="shared" si="0"/>
        <v>0</v>
      </c>
      <c r="L26" t="str">
        <f t="shared" si="1"/>
        <v/>
      </c>
      <c r="M26">
        <f t="shared" si="2"/>
        <v>0</v>
      </c>
    </row>
    <row r="27" spans="1:13" x14ac:dyDescent="0.25">
      <c r="A27" t="s">
        <v>48</v>
      </c>
      <c r="B27">
        <f>VLOOKUP(A27,IFTA_Quarterly!A:C,3,FALSE)</f>
        <v>0</v>
      </c>
      <c r="C27" t="str">
        <f>IF($B27&gt;0,"AL","")</f>
        <v/>
      </c>
      <c r="D27" t="str">
        <f>IF($B27&gt;0,"AR","")</f>
        <v/>
      </c>
      <c r="E27" t="str">
        <f>IF($B27&gt;0,"LA","")</f>
        <v/>
      </c>
      <c r="F27" t="str">
        <f>IF($B27&gt;0,"TN","")</f>
        <v/>
      </c>
      <c r="K27">
        <f t="shared" si="0"/>
        <v>0</v>
      </c>
      <c r="L27" t="str">
        <f t="shared" si="1"/>
        <v/>
      </c>
      <c r="M27">
        <f t="shared" si="2"/>
        <v>0</v>
      </c>
    </row>
    <row r="28" spans="1:13" x14ac:dyDescent="0.25">
      <c r="A28" t="s">
        <v>49</v>
      </c>
      <c r="B28">
        <f>VLOOKUP(A28,IFTA_Quarterly!A:C,3,FALSE)</f>
        <v>0</v>
      </c>
      <c r="C28" t="str">
        <f>IF($B28&gt;0,"AB","")</f>
        <v/>
      </c>
      <c r="D28" t="str">
        <f>IF($B28&gt;0,"BC","")</f>
        <v/>
      </c>
      <c r="E28" t="str">
        <f>IF($B28&gt;0,"ID","")</f>
        <v/>
      </c>
      <c r="F28" t="str">
        <f>IF($B28&gt;0,"ND","")</f>
        <v/>
      </c>
      <c r="G28" t="str">
        <f>IF($B28&gt;0,"SD","")</f>
        <v/>
      </c>
      <c r="H28" t="str">
        <f>IF($B28&gt;0,"SK","")</f>
        <v/>
      </c>
      <c r="I28" t="str">
        <f>IF($B28&gt;0,"WY","")</f>
        <v/>
      </c>
      <c r="K28">
        <f t="shared" si="0"/>
        <v>0</v>
      </c>
      <c r="L28" t="str">
        <f t="shared" si="1"/>
        <v/>
      </c>
      <c r="M28">
        <f t="shared" si="2"/>
        <v>0</v>
      </c>
    </row>
    <row r="29" spans="1:13" x14ac:dyDescent="0.25">
      <c r="A29" t="s">
        <v>50</v>
      </c>
      <c r="B29">
        <f>VLOOKUP(A29,IFTA_Quarterly!A:C,3,FALSE)</f>
        <v>0</v>
      </c>
      <c r="C29" t="str">
        <f>IF($B29&gt;0,"ME","")</f>
        <v/>
      </c>
      <c r="D29" t="str">
        <f>IF($B29&gt;0,"NB","")</f>
        <v/>
      </c>
      <c r="E29" t="str">
        <f>IF($B29&gt;0,"NS","")</f>
        <v/>
      </c>
      <c r="F29" t="str">
        <f>IF($B29&gt;0,"PE","")</f>
        <v/>
      </c>
      <c r="K29">
        <f t="shared" si="0"/>
        <v>0</v>
      </c>
      <c r="L29" t="str">
        <f t="shared" si="1"/>
        <v/>
      </c>
      <c r="M29">
        <f t="shared" si="2"/>
        <v>0</v>
      </c>
    </row>
    <row r="30" spans="1:13" x14ac:dyDescent="0.25">
      <c r="A30" t="s">
        <v>51</v>
      </c>
      <c r="B30">
        <f>VLOOKUP(A30,IFTA_Quarterly!A:C,3,FALSE)</f>
        <v>0</v>
      </c>
      <c r="C30" t="str">
        <f>IF($B30&gt;0,"GA","")</f>
        <v/>
      </c>
      <c r="D30" t="str">
        <f>IF($B30&gt;0,"SC","")</f>
        <v/>
      </c>
      <c r="E30" t="str">
        <f>IF($B30&gt;0,"TN","")</f>
        <v/>
      </c>
      <c r="F30" t="str">
        <f>IF($B30&gt;0,"VA","")</f>
        <v/>
      </c>
      <c r="K30">
        <f t="shared" si="0"/>
        <v>0</v>
      </c>
      <c r="L30" t="str">
        <f t="shared" si="1"/>
        <v/>
      </c>
      <c r="M30">
        <f t="shared" si="2"/>
        <v>0</v>
      </c>
    </row>
    <row r="31" spans="1:13" x14ac:dyDescent="0.25">
      <c r="A31" t="s">
        <v>52</v>
      </c>
      <c r="B31">
        <f>VLOOKUP(A31,IFTA_Quarterly!A:C,3,FALSE)</f>
        <v>0</v>
      </c>
      <c r="C31" t="str">
        <f>IF($B31&gt;0,"MB","")</f>
        <v/>
      </c>
      <c r="D31" t="str">
        <f>IF($B31&gt;0,"MN","")</f>
        <v/>
      </c>
      <c r="E31" t="str">
        <f>IF($B31&gt;0,"MT","")</f>
        <v/>
      </c>
      <c r="F31" t="str">
        <f>IF($B31&gt;0,"SD","")</f>
        <v/>
      </c>
      <c r="G31" t="str">
        <f>IF($B31&gt;0,"SK","")</f>
        <v/>
      </c>
      <c r="K31">
        <f t="shared" si="0"/>
        <v>0</v>
      </c>
      <c r="L31" t="str">
        <f t="shared" si="1"/>
        <v/>
      </c>
      <c r="M31">
        <f t="shared" si="2"/>
        <v>0</v>
      </c>
    </row>
    <row r="32" spans="1:13" x14ac:dyDescent="0.25">
      <c r="A32" t="s">
        <v>53</v>
      </c>
      <c r="B32">
        <f>VLOOKUP(A32,IFTA_Quarterly!A:C,3,FALSE)</f>
        <v>0</v>
      </c>
      <c r="C32" t="str">
        <f>IF($B32&gt;0,"CO","")</f>
        <v/>
      </c>
      <c r="D32" t="str">
        <f>IF($B32&gt;0,"IA","")</f>
        <v/>
      </c>
      <c r="E32" t="str">
        <f>IF($B32&gt;0,"KS","")</f>
        <v/>
      </c>
      <c r="F32" t="str">
        <f>IF($B32&gt;0,"MO","")</f>
        <v/>
      </c>
      <c r="G32" t="str">
        <f>IF($B32&gt;0,"SD","")</f>
        <v/>
      </c>
      <c r="H32" t="str">
        <f>IF($B32&gt;0,"WY","")</f>
        <v/>
      </c>
      <c r="K32">
        <f t="shared" si="0"/>
        <v>0</v>
      </c>
      <c r="L32" t="str">
        <f t="shared" si="1"/>
        <v/>
      </c>
      <c r="M32">
        <f t="shared" si="2"/>
        <v>0</v>
      </c>
    </row>
    <row r="33" spans="1:13" x14ac:dyDescent="0.25">
      <c r="A33" t="s">
        <v>54</v>
      </c>
      <c r="B33">
        <f>VLOOKUP(A33,IFTA_Quarterly!A:C,3,FALSE)</f>
        <v>0</v>
      </c>
      <c r="C33" t="str">
        <f>IF($B33&gt;0,"MA","")</f>
        <v/>
      </c>
      <c r="D33" t="str">
        <f>IF($B33&gt;0,"ME","")</f>
        <v/>
      </c>
      <c r="E33" t="str">
        <f>IF($B33&gt;0,"QC","")</f>
        <v/>
      </c>
      <c r="F33" t="str">
        <f>IF($B33&gt;0,"VT","")</f>
        <v/>
      </c>
      <c r="K33">
        <f t="shared" si="0"/>
        <v>0</v>
      </c>
      <c r="L33" t="str">
        <f t="shared" si="1"/>
        <v/>
      </c>
      <c r="M33">
        <f t="shared" si="2"/>
        <v>0</v>
      </c>
    </row>
    <row r="34" spans="1:13" x14ac:dyDescent="0.25">
      <c r="A34" t="s">
        <v>55</v>
      </c>
      <c r="B34">
        <f>VLOOKUP(A34,IFTA_Quarterly!A:C,3,FALSE)</f>
        <v>0</v>
      </c>
      <c r="C34" t="str">
        <f>IF($B34&gt;0,"DE","")</f>
        <v/>
      </c>
      <c r="D34" t="str">
        <f>IF($B34&gt;0,"NY","")</f>
        <v/>
      </c>
      <c r="E34" t="str">
        <f>IF($B34&gt;0,"PA","")</f>
        <v/>
      </c>
      <c r="K34">
        <f t="shared" ref="K34:K59" si="3">COUNTIF(C:J,A34)</f>
        <v>0</v>
      </c>
      <c r="L34" t="str">
        <f t="shared" ref="L34:L59" si="4">IF(B34&gt;0,IF(K34=0,A34,""),"")</f>
        <v/>
      </c>
      <c r="M34">
        <f t="shared" si="2"/>
        <v>0</v>
      </c>
    </row>
    <row r="35" spans="1:13" x14ac:dyDescent="0.25">
      <c r="A35" t="s">
        <v>190</v>
      </c>
      <c r="B35">
        <f>VLOOKUP(A35,IFTA_Quarterly!A:C,3,FALSE)</f>
        <v>0</v>
      </c>
      <c r="C35" t="str">
        <f>IF($B35&gt;0,"NS","")</f>
        <v/>
      </c>
      <c r="D35" t="str">
        <f>IF($B35&gt;0,"QC","")</f>
        <v/>
      </c>
      <c r="K35">
        <f t="shared" si="3"/>
        <v>0</v>
      </c>
      <c r="L35" t="str">
        <f t="shared" si="4"/>
        <v/>
      </c>
      <c r="M35">
        <f t="shared" si="2"/>
        <v>0</v>
      </c>
    </row>
    <row r="36" spans="1:13" x14ac:dyDescent="0.25">
      <c r="A36" t="s">
        <v>56</v>
      </c>
      <c r="B36">
        <f>VLOOKUP(A36,IFTA_Quarterly!A:C,3,FALSE)</f>
        <v>0</v>
      </c>
      <c r="C36" t="str">
        <f>IF($B36&gt;0,"AZ","")</f>
        <v/>
      </c>
      <c r="D36" t="str">
        <f>IF($B36&gt;0,"CO","")</f>
        <v/>
      </c>
      <c r="E36" t="str">
        <f>IF($B36&gt;0,"OK","")</f>
        <v/>
      </c>
      <c r="F36" t="str">
        <f>IF($B36&gt;0,"TX","")</f>
        <v/>
      </c>
      <c r="G36" t="str">
        <f>IF($B36&gt;0,"UT","")</f>
        <v/>
      </c>
      <c r="K36">
        <f t="shared" si="3"/>
        <v>0</v>
      </c>
      <c r="L36" t="str">
        <f t="shared" si="4"/>
        <v/>
      </c>
      <c r="M36">
        <f t="shared" si="2"/>
        <v>0</v>
      </c>
    </row>
    <row r="37" spans="1:13" x14ac:dyDescent="0.25">
      <c r="A37" t="s">
        <v>57</v>
      </c>
      <c r="B37">
        <f>VLOOKUP(A37,IFTA_Quarterly!A:C,3,FALSE)</f>
        <v>0</v>
      </c>
      <c r="C37" t="str">
        <f>IF($B37&gt;0,"NB","")</f>
        <v/>
      </c>
      <c r="D37" t="str">
        <f>IF($B37&gt;0,"NL","")</f>
        <v/>
      </c>
      <c r="E37" t="str">
        <f>IF($B37&gt;0,"PE","")</f>
        <v/>
      </c>
      <c r="K37">
        <f t="shared" si="3"/>
        <v>0</v>
      </c>
      <c r="L37" t="str">
        <f t="shared" si="4"/>
        <v/>
      </c>
      <c r="M37">
        <f t="shared" si="2"/>
        <v>0</v>
      </c>
    </row>
    <row r="38" spans="1:13" x14ac:dyDescent="0.25">
      <c r="A38" t="s">
        <v>58</v>
      </c>
      <c r="B38">
        <f>VLOOKUP(A38,IFTA_Quarterly!A:C,3,FALSE)</f>
        <v>0</v>
      </c>
      <c r="C38" t="str">
        <f>IF($B38&gt;0,"AZ","")</f>
        <v/>
      </c>
      <c r="D38" t="str">
        <f>IF($B38&gt;0,"CA","")</f>
        <v/>
      </c>
      <c r="E38" t="str">
        <f>IF($B38&gt;0,"ID","")</f>
        <v/>
      </c>
      <c r="F38" t="str">
        <f>IF($B38&gt;0,"OR","")</f>
        <v/>
      </c>
      <c r="G38" t="str">
        <f>IF($B38&gt;0,"UT","")</f>
        <v/>
      </c>
      <c r="K38">
        <f t="shared" si="3"/>
        <v>0</v>
      </c>
      <c r="L38" t="str">
        <f t="shared" si="4"/>
        <v/>
      </c>
      <c r="M38">
        <f t="shared" si="2"/>
        <v>0</v>
      </c>
    </row>
    <row r="39" spans="1:13" x14ac:dyDescent="0.25">
      <c r="A39" t="s">
        <v>59</v>
      </c>
      <c r="B39">
        <f>VLOOKUP(A39,IFTA_Quarterly!A:C,3,FALSE)</f>
        <v>0</v>
      </c>
      <c r="C39" t="str">
        <f>IF($B39&gt;0,"CT","")</f>
        <v/>
      </c>
      <c r="D39" t="str">
        <f>IF($B39&gt;0,"MA","")</f>
        <v/>
      </c>
      <c r="E39" t="str">
        <f>IF($B39&gt;0,"NJ","")</f>
        <v/>
      </c>
      <c r="F39" t="str">
        <f>IF($B39&gt;0,"ON","")</f>
        <v/>
      </c>
      <c r="G39" t="str">
        <f>IF($B39&gt;0,"PA","")</f>
        <v/>
      </c>
      <c r="H39" t="str">
        <f>IF($B39&gt;0,"QC","")</f>
        <v/>
      </c>
      <c r="I39" t="str">
        <f>IF($B39&gt;0,"VT","")</f>
        <v/>
      </c>
      <c r="K39">
        <f t="shared" si="3"/>
        <v>0</v>
      </c>
      <c r="L39" t="str">
        <f t="shared" si="4"/>
        <v/>
      </c>
      <c r="M39">
        <f t="shared" si="2"/>
        <v>0</v>
      </c>
    </row>
    <row r="40" spans="1:13" x14ac:dyDescent="0.25">
      <c r="A40" t="s">
        <v>60</v>
      </c>
      <c r="B40">
        <f>VLOOKUP(A40,IFTA_Quarterly!A:C,3,FALSE)</f>
        <v>0</v>
      </c>
      <c r="C40" t="str">
        <f>IF($B40&gt;0,"IN","")</f>
        <v/>
      </c>
      <c r="D40" t="str">
        <f>IF($B40&gt;0,"KY","")</f>
        <v/>
      </c>
      <c r="E40" t="str">
        <f>IF($B40&gt;0,"MI","")</f>
        <v/>
      </c>
      <c r="F40" t="str">
        <f>IF($B40&gt;0,"PA","")</f>
        <v/>
      </c>
      <c r="G40" t="str">
        <f>IF($B40&gt;0,"WV","")</f>
        <v/>
      </c>
      <c r="K40">
        <f t="shared" si="3"/>
        <v>0</v>
      </c>
      <c r="L40" t="str">
        <f t="shared" si="4"/>
        <v/>
      </c>
      <c r="M40">
        <f t="shared" si="2"/>
        <v>0</v>
      </c>
    </row>
    <row r="41" spans="1:13" x14ac:dyDescent="0.25">
      <c r="A41" t="s">
        <v>61</v>
      </c>
      <c r="B41">
        <f>VLOOKUP(A41,IFTA_Quarterly!A:C,3,FALSE)</f>
        <v>0</v>
      </c>
      <c r="C41" t="str">
        <f>IF($B41&gt;0,"AR","")</f>
        <v/>
      </c>
      <c r="D41" t="str">
        <f>IF($B41&gt;0,"CO","")</f>
        <v/>
      </c>
      <c r="E41" t="str">
        <f>IF($B41&gt;0,"KS","")</f>
        <v/>
      </c>
      <c r="F41" t="str">
        <f>IF($B41&gt;0,"MO","")</f>
        <v/>
      </c>
      <c r="G41" t="str">
        <f>IF($B41&gt;0,"NM","")</f>
        <v/>
      </c>
      <c r="H41" t="str">
        <f>IF($B41&gt;0,"TX","")</f>
        <v/>
      </c>
      <c r="K41">
        <f t="shared" si="3"/>
        <v>0</v>
      </c>
      <c r="L41" t="str">
        <f t="shared" si="4"/>
        <v/>
      </c>
      <c r="M41">
        <f t="shared" si="2"/>
        <v>0</v>
      </c>
    </row>
    <row r="42" spans="1:13" x14ac:dyDescent="0.25">
      <c r="A42" t="s">
        <v>62</v>
      </c>
      <c r="B42">
        <f>VLOOKUP(A42,IFTA_Quarterly!A:C,3,FALSE)</f>
        <v>0</v>
      </c>
      <c r="C42" t="str">
        <f>IF($B42&gt;0,"MB","")</f>
        <v/>
      </c>
      <c r="D42" t="str">
        <f>IF($B42&gt;0,"MI","")</f>
        <v/>
      </c>
      <c r="E42" t="str">
        <f>IF($B42&gt;0,"MN","")</f>
        <v/>
      </c>
      <c r="F42" t="str">
        <f>IF($B42&gt;0,"NY","")</f>
        <v/>
      </c>
      <c r="G42" t="str">
        <f>IF($B42&gt;0,"QC","")</f>
        <v/>
      </c>
      <c r="K42">
        <f t="shared" si="3"/>
        <v>0</v>
      </c>
      <c r="L42" t="str">
        <f t="shared" si="4"/>
        <v/>
      </c>
      <c r="M42">
        <f t="shared" si="2"/>
        <v>0</v>
      </c>
    </row>
    <row r="43" spans="1:13" x14ac:dyDescent="0.25">
      <c r="A43" t="s">
        <v>63</v>
      </c>
      <c r="B43">
        <f>VLOOKUP(A43,IFTA_Quarterly!A:C,3,FALSE)</f>
        <v>0</v>
      </c>
      <c r="C43" t="str">
        <f>IF($B43&gt;0,"CA","")</f>
        <v/>
      </c>
      <c r="D43" t="str">
        <f>IF($B43&gt;0,"ID","")</f>
        <v/>
      </c>
      <c r="E43" t="str">
        <f>IF($B43&gt;0,"NV","")</f>
        <v/>
      </c>
      <c r="F43" t="str">
        <f>IF($B43&gt;0,"WA","")</f>
        <v/>
      </c>
      <c r="K43">
        <f t="shared" si="3"/>
        <v>0</v>
      </c>
      <c r="L43" t="str">
        <f t="shared" si="4"/>
        <v/>
      </c>
      <c r="M43">
        <f t="shared" si="2"/>
        <v>0</v>
      </c>
    </row>
    <row r="44" spans="1:13" x14ac:dyDescent="0.25">
      <c r="A44" t="s">
        <v>64</v>
      </c>
      <c r="B44">
        <f>VLOOKUP(A44,IFTA_Quarterly!A:C,3,FALSE)</f>
        <v>0</v>
      </c>
      <c r="C44" t="str">
        <f>IF($B44&gt;0,"DE","")</f>
        <v/>
      </c>
      <c r="D44" t="str">
        <f>IF($B44&gt;0,"MD","")</f>
        <v/>
      </c>
      <c r="E44" t="str">
        <f>IF($B44&gt;0,"NJ","")</f>
        <v/>
      </c>
      <c r="F44" t="str">
        <f>IF($B44&gt;0,"NY","")</f>
        <v/>
      </c>
      <c r="G44" t="str">
        <f>IF($B44&gt;0,"OH","")</f>
        <v/>
      </c>
      <c r="H44" t="str">
        <f>IF($B44&gt;0,"WV","")</f>
        <v/>
      </c>
      <c r="K44">
        <f t="shared" si="3"/>
        <v>0</v>
      </c>
      <c r="L44" t="str">
        <f t="shared" si="4"/>
        <v/>
      </c>
      <c r="M44">
        <f t="shared" si="2"/>
        <v>0</v>
      </c>
    </row>
    <row r="45" spans="1:13" x14ac:dyDescent="0.25">
      <c r="A45" t="s">
        <v>191</v>
      </c>
      <c r="B45">
        <f>VLOOKUP(A45,IFTA_Quarterly!A:C,3,FALSE)</f>
        <v>0</v>
      </c>
      <c r="C45" t="str">
        <f>IF($B45&gt;0,"NB","")</f>
        <v/>
      </c>
      <c r="D45" t="str">
        <f>IF($B45&gt;0,"NS","")</f>
        <v/>
      </c>
      <c r="E45" t="str">
        <f>IF($B45&gt;0,"QC","")</f>
        <v/>
      </c>
      <c r="K45">
        <f t="shared" si="3"/>
        <v>0</v>
      </c>
      <c r="L45" t="str">
        <f t="shared" si="4"/>
        <v/>
      </c>
      <c r="M45">
        <f>IF(SUM(B2:B44)+SUM(B46:B59)=0,0,LEN(L45))</f>
        <v>0</v>
      </c>
    </row>
    <row r="46" spans="1:13" x14ac:dyDescent="0.25">
      <c r="A46" t="s">
        <v>65</v>
      </c>
      <c r="B46">
        <f>VLOOKUP(A46,IFTA_Quarterly!A:C,3,FALSE)</f>
        <v>0</v>
      </c>
      <c r="C46" t="str">
        <f>IF($B46&gt;0,"ME","")</f>
        <v/>
      </c>
      <c r="D46" t="str">
        <f>IF($B46&gt;0,"NB","")</f>
        <v/>
      </c>
      <c r="E46" t="str">
        <f>IF($B46&gt;0,"NH","")</f>
        <v/>
      </c>
      <c r="F46" t="str">
        <f>IF($B46&gt;0,"NL","")</f>
        <v/>
      </c>
      <c r="G46" t="str">
        <f>IF($B46&gt;0,"NY","")</f>
        <v/>
      </c>
      <c r="H46" t="str">
        <f>IF($B46&gt;0,"ON","")</f>
        <v/>
      </c>
      <c r="I46" t="str">
        <f>IF($B46&gt;0,"PE","")</f>
        <v/>
      </c>
      <c r="J46" t="str">
        <f>IF($B46&gt;0,"VT","")</f>
        <v/>
      </c>
      <c r="K46">
        <f t="shared" si="3"/>
        <v>0</v>
      </c>
      <c r="L46" t="str">
        <f t="shared" si="4"/>
        <v/>
      </c>
      <c r="M46">
        <f t="shared" si="2"/>
        <v>0</v>
      </c>
    </row>
    <row r="47" spans="1:13" x14ac:dyDescent="0.25">
      <c r="A47" t="s">
        <v>66</v>
      </c>
      <c r="B47">
        <f>VLOOKUP(A47,IFTA_Quarterly!A:C,3,FALSE)</f>
        <v>0</v>
      </c>
      <c r="C47" t="str">
        <f>IF($B47&gt;0,"CT","")</f>
        <v/>
      </c>
      <c r="D47" t="str">
        <f>IF($B47&gt;0,"MA","")</f>
        <v/>
      </c>
      <c r="K47">
        <f t="shared" si="3"/>
        <v>0</v>
      </c>
      <c r="L47" t="str">
        <f t="shared" si="4"/>
        <v/>
      </c>
      <c r="M47">
        <f t="shared" si="2"/>
        <v>0</v>
      </c>
    </row>
    <row r="48" spans="1:13" x14ac:dyDescent="0.25">
      <c r="A48" t="s">
        <v>67</v>
      </c>
      <c r="B48">
        <f>VLOOKUP(A48,IFTA_Quarterly!A:C,3,FALSE)</f>
        <v>0</v>
      </c>
      <c r="C48" t="str">
        <f>IF($B48&gt;0,"GA","")</f>
        <v/>
      </c>
      <c r="D48" t="str">
        <f>IF($B48&gt;0,"NC","")</f>
        <v/>
      </c>
      <c r="K48">
        <f t="shared" si="3"/>
        <v>0</v>
      </c>
      <c r="L48" t="str">
        <f t="shared" si="4"/>
        <v/>
      </c>
      <c r="M48">
        <f t="shared" si="2"/>
        <v>0</v>
      </c>
    </row>
    <row r="49" spans="1:13" x14ac:dyDescent="0.25">
      <c r="A49" t="s">
        <v>68</v>
      </c>
      <c r="B49">
        <f>VLOOKUP(A49,IFTA_Quarterly!A:C,3,FALSE)</f>
        <v>0</v>
      </c>
      <c r="C49" t="str">
        <f>IF($B49&gt;0,"IA","")</f>
        <v/>
      </c>
      <c r="D49" t="str">
        <f>IF($B49&gt;0,"MN","")</f>
        <v/>
      </c>
      <c r="E49" t="str">
        <f>IF($B49&gt;0,"MT","")</f>
        <v/>
      </c>
      <c r="F49" t="str">
        <f>IF($B49&gt;0,"ND","")</f>
        <v/>
      </c>
      <c r="G49" t="str">
        <f>IF($B49&gt;0,"NE","")</f>
        <v/>
      </c>
      <c r="H49" t="str">
        <f>IF($B49&gt;0,"WY","")</f>
        <v/>
      </c>
      <c r="K49">
        <f t="shared" si="3"/>
        <v>0</v>
      </c>
      <c r="L49" t="str">
        <f t="shared" si="4"/>
        <v/>
      </c>
      <c r="M49">
        <f t="shared" si="2"/>
        <v>0</v>
      </c>
    </row>
    <row r="50" spans="1:13" x14ac:dyDescent="0.25">
      <c r="A50" t="s">
        <v>69</v>
      </c>
      <c r="B50">
        <f>VLOOKUP(A50,IFTA_Quarterly!A:C,3,FALSE)</f>
        <v>0</v>
      </c>
      <c r="C50" t="str">
        <f>IF($B50&gt;0,"AB","")</f>
        <v/>
      </c>
      <c r="D50" t="str">
        <f>IF($B50&gt;0,"MB","")</f>
        <v/>
      </c>
      <c r="E50" t="str">
        <f>IF($B50&gt;0,"MT","")</f>
        <v/>
      </c>
      <c r="F50" t="str">
        <f>IF($B50&gt;0,"ND","")</f>
        <v/>
      </c>
      <c r="K50">
        <f t="shared" si="3"/>
        <v>0</v>
      </c>
      <c r="L50" t="str">
        <f t="shared" si="4"/>
        <v/>
      </c>
      <c r="M50">
        <f t="shared" si="2"/>
        <v>0</v>
      </c>
    </row>
    <row r="51" spans="1:13" x14ac:dyDescent="0.25">
      <c r="A51" t="s">
        <v>70</v>
      </c>
      <c r="B51">
        <f>VLOOKUP(A51,IFTA_Quarterly!A:C,3,FALSE)</f>
        <v>0</v>
      </c>
      <c r="C51" t="str">
        <f>IF($B51&gt;0,"AL","")</f>
        <v/>
      </c>
      <c r="D51" t="str">
        <f>IF($B51&gt;0,"AR","")</f>
        <v/>
      </c>
      <c r="E51" t="str">
        <f>IF($B51&gt;0,"GA","")</f>
        <v/>
      </c>
      <c r="F51" t="str">
        <f>IF($B51&gt;0,"KY","")</f>
        <v/>
      </c>
      <c r="G51" t="str">
        <f>IF($B51&gt;0,"MO","")</f>
        <v/>
      </c>
      <c r="H51" t="str">
        <f>IF($B51&gt;0,"MS","")</f>
        <v/>
      </c>
      <c r="I51" t="str">
        <f>IF($B51&gt;0,"NC","")</f>
        <v/>
      </c>
      <c r="J51" t="str">
        <f>IF($B51&gt;0,"VA","")</f>
        <v/>
      </c>
      <c r="K51">
        <f t="shared" si="3"/>
        <v>0</v>
      </c>
      <c r="L51" t="str">
        <f t="shared" si="4"/>
        <v/>
      </c>
      <c r="M51">
        <f t="shared" si="2"/>
        <v>0</v>
      </c>
    </row>
    <row r="52" spans="1:13" x14ac:dyDescent="0.25">
      <c r="A52" t="s">
        <v>71</v>
      </c>
      <c r="B52">
        <f>VLOOKUP(A52,IFTA_Quarterly!A:C,3,FALSE)</f>
        <v>0</v>
      </c>
      <c r="C52" t="str">
        <f>IF($B52&gt;0,"AR","")</f>
        <v/>
      </c>
      <c r="D52" t="str">
        <f>IF($B52&gt;0,"LA","")</f>
        <v/>
      </c>
      <c r="E52" t="str">
        <f>IF($B52&gt;0,"NM","")</f>
        <v/>
      </c>
      <c r="F52" t="str">
        <f>IF($B52&gt;0,"OK","")</f>
        <v/>
      </c>
      <c r="K52">
        <f t="shared" si="3"/>
        <v>0</v>
      </c>
      <c r="L52" t="str">
        <f t="shared" si="4"/>
        <v/>
      </c>
      <c r="M52">
        <f t="shared" si="2"/>
        <v>0</v>
      </c>
    </row>
    <row r="53" spans="1:13" x14ac:dyDescent="0.25">
      <c r="A53" t="s">
        <v>72</v>
      </c>
      <c r="B53">
        <f>VLOOKUP(A53,IFTA_Quarterly!A:C,3,FALSE)</f>
        <v>0</v>
      </c>
      <c r="C53" t="str">
        <f>IF($B53&gt;0,"AZ","")</f>
        <v/>
      </c>
      <c r="D53" t="str">
        <f>IF($B53&gt;0,"CO","")</f>
        <v/>
      </c>
      <c r="E53" t="str">
        <f>IF($B53&gt;0,"ID","")</f>
        <v/>
      </c>
      <c r="F53" t="str">
        <f>IF($B53&gt;0,"NM","")</f>
        <v/>
      </c>
      <c r="G53" t="str">
        <f>IF($B53&gt;0,"NV","")</f>
        <v/>
      </c>
      <c r="H53" t="str">
        <f>IF($B53&gt;0,"WY","")</f>
        <v/>
      </c>
      <c r="K53">
        <f t="shared" si="3"/>
        <v>0</v>
      </c>
      <c r="L53" t="str">
        <f t="shared" si="4"/>
        <v/>
      </c>
      <c r="M53">
        <f t="shared" si="2"/>
        <v>0</v>
      </c>
    </row>
    <row r="54" spans="1:13" x14ac:dyDescent="0.25">
      <c r="A54" t="s">
        <v>73</v>
      </c>
      <c r="B54">
        <f>VLOOKUP(A54,IFTA_Quarterly!A:C,3,FALSE)</f>
        <v>0</v>
      </c>
      <c r="C54" t="str">
        <f>IF($B54&gt;0,"KY","")</f>
        <v/>
      </c>
      <c r="D54" t="str">
        <f>IF($B54&gt;0,"MD","")</f>
        <v/>
      </c>
      <c r="E54" t="str">
        <f>IF($B54&gt;0,"NC","")</f>
        <v/>
      </c>
      <c r="F54" t="str">
        <f>IF($B54&gt;0,"TN","")</f>
        <v/>
      </c>
      <c r="G54" t="str">
        <f>IF($B54&gt;0,"WV","")</f>
        <v/>
      </c>
      <c r="K54">
        <f t="shared" si="3"/>
        <v>0</v>
      </c>
      <c r="L54" t="str">
        <f t="shared" si="4"/>
        <v/>
      </c>
      <c r="M54">
        <f t="shared" si="2"/>
        <v>0</v>
      </c>
    </row>
    <row r="55" spans="1:13" x14ac:dyDescent="0.25">
      <c r="A55" t="s">
        <v>75</v>
      </c>
      <c r="B55">
        <f>VLOOKUP(A55,IFTA_Quarterly!A:C,3,FALSE)</f>
        <v>0</v>
      </c>
      <c r="C55" t="str">
        <f>IF($B55&gt;0,"MA","")</f>
        <v/>
      </c>
      <c r="D55" t="str">
        <f>IF($B55&gt;0,"NH","")</f>
        <v/>
      </c>
      <c r="E55" t="str">
        <f>IF($B55&gt;0,"NY","")</f>
        <v/>
      </c>
      <c r="F55" t="str">
        <f>IF($B55&gt;0,"QC","")</f>
        <v/>
      </c>
      <c r="K55">
        <f t="shared" si="3"/>
        <v>0</v>
      </c>
      <c r="L55" t="str">
        <f t="shared" si="4"/>
        <v/>
      </c>
      <c r="M55">
        <f t="shared" si="2"/>
        <v>0</v>
      </c>
    </row>
    <row r="56" spans="1:13" x14ac:dyDescent="0.25">
      <c r="A56" t="s">
        <v>76</v>
      </c>
      <c r="B56">
        <f>VLOOKUP(A56,IFTA_Quarterly!A:C,3,FALSE)</f>
        <v>0</v>
      </c>
      <c r="C56" t="str">
        <f>IF($B56&gt;0,"BC","")</f>
        <v/>
      </c>
      <c r="D56" t="str">
        <f>IF($B56&gt;0,"ID","")</f>
        <v/>
      </c>
      <c r="E56" t="str">
        <f>IF($B56&gt;0,"OR","")</f>
        <v/>
      </c>
      <c r="K56">
        <f t="shared" si="3"/>
        <v>0</v>
      </c>
      <c r="L56" t="str">
        <f t="shared" si="4"/>
        <v/>
      </c>
      <c r="M56">
        <f t="shared" si="2"/>
        <v>0</v>
      </c>
    </row>
    <row r="57" spans="1:13" x14ac:dyDescent="0.25">
      <c r="A57" t="s">
        <v>77</v>
      </c>
      <c r="B57">
        <f>VLOOKUP(A57,IFTA_Quarterly!A:C,3,FALSE)</f>
        <v>0</v>
      </c>
      <c r="C57" t="str">
        <f>IF($B57&gt;0,"IA","")</f>
        <v/>
      </c>
      <c r="D57" t="str">
        <f>IF($B57&gt;0,"IL","")</f>
        <v/>
      </c>
      <c r="E57" t="str">
        <f>IF($B57&gt;0,"MI","")</f>
        <v/>
      </c>
      <c r="F57" t="str">
        <f>IF($B57&gt;0,"MN","")</f>
        <v/>
      </c>
      <c r="K57">
        <f t="shared" si="3"/>
        <v>0</v>
      </c>
      <c r="L57" t="str">
        <f t="shared" si="4"/>
        <v/>
      </c>
      <c r="M57">
        <f t="shared" si="2"/>
        <v>0</v>
      </c>
    </row>
    <row r="58" spans="1:13" x14ac:dyDescent="0.25">
      <c r="A58" t="s">
        <v>78</v>
      </c>
      <c r="B58">
        <f>VLOOKUP(A58,IFTA_Quarterly!A:C,3,FALSE)</f>
        <v>0</v>
      </c>
      <c r="C58" t="str">
        <f>IF($B58&gt;0,"KY","")</f>
        <v/>
      </c>
      <c r="D58" t="str">
        <f>IF($B58&gt;0,"MD","")</f>
        <v/>
      </c>
      <c r="E58" t="str">
        <f>IF($B58&gt;0,"OH","")</f>
        <v/>
      </c>
      <c r="F58" t="str">
        <f>IF($B58&gt;0,"PA","")</f>
        <v/>
      </c>
      <c r="G58" t="str">
        <f>IF($B58&gt;0,"VA","")</f>
        <v/>
      </c>
      <c r="K58">
        <f t="shared" si="3"/>
        <v>0</v>
      </c>
      <c r="L58" t="str">
        <f t="shared" si="4"/>
        <v/>
      </c>
      <c r="M58">
        <f t="shared" si="2"/>
        <v>0</v>
      </c>
    </row>
    <row r="59" spans="1:13" x14ac:dyDescent="0.25">
      <c r="A59" t="s">
        <v>79</v>
      </c>
      <c r="B59">
        <f>VLOOKUP(A59,IFTA_Quarterly!A:C,3,FALSE)</f>
        <v>0</v>
      </c>
      <c r="C59" t="str">
        <f>IF($B59&gt;0,"CO","")</f>
        <v/>
      </c>
      <c r="D59" t="str">
        <f>IF($B59&gt;0,"ID","")</f>
        <v/>
      </c>
      <c r="E59" t="str">
        <f>IF($B59&gt;0,"MT","")</f>
        <v/>
      </c>
      <c r="F59" t="str">
        <f>IF($B59&gt;0,"NE","")</f>
        <v/>
      </c>
      <c r="G59" t="str">
        <f>IF($B59&gt;0,"SD","")</f>
        <v/>
      </c>
      <c r="H59" t="str">
        <f>IF($B59&gt;0,"UT","")</f>
        <v/>
      </c>
      <c r="K59">
        <f t="shared" si="3"/>
        <v>0</v>
      </c>
      <c r="L59" t="str">
        <f t="shared" si="4"/>
        <v/>
      </c>
      <c r="M59">
        <f t="shared" si="2"/>
        <v>0</v>
      </c>
    </row>
  </sheetData>
  <sheetProtection algorithmName="SHA-512" hashValue="fgrGysvRFEYcFLZFblVMArIQSchVAdluBs4tfF+sUulRzOsBOJGsuRF6HdbCR6b2KJvae52/RC/NudqTKYMxvg==" saltValue="L0G6RD/6lcZWQU+nAl2owA==" spinCount="100000" sheet="1" objects="1" scenarios="1"/>
  <conditionalFormatting sqref="L2:L59">
    <cfRule type="notContainsBlanks" dxfId="0" priority="1">
      <formula>LEN(TRIM(L2))&gt;0</formula>
    </cfRule>
  </conditionalFormatting>
  <pageMargins left="0.7" right="0.7" top="0.75" bottom="0.75" header="0.3" footer="0.3"/>
  <pageSetup orientation="portrait" r:id="rId1"/>
  <ignoredErrors>
    <ignoredError sqref="C17 F17 F43 C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3"/>
  <sheetViews>
    <sheetView workbookViewId="0">
      <pane xSplit="1" ySplit="2" topLeftCell="B30" activePane="bottomRight" state="frozen"/>
      <selection activeCell="J1" sqref="J1:K1"/>
      <selection pane="topRight" activeCell="J1" sqref="J1:K1"/>
      <selection pane="bottomLeft" activeCell="J1" sqref="J1:K1"/>
      <selection pane="bottomRight" activeCell="K64" sqref="K64"/>
    </sheetView>
  </sheetViews>
  <sheetFormatPr defaultRowHeight="15" x14ac:dyDescent="0.25"/>
  <cols>
    <col min="1" max="1" width="11.28515625" style="1" customWidth="1"/>
    <col min="2" max="16" width="8.85546875" style="13" customWidth="1"/>
  </cols>
  <sheetData>
    <row r="1" spans="1:16" x14ac:dyDescent="0.25">
      <c r="A1" s="75" t="s">
        <v>130</v>
      </c>
    </row>
    <row r="2" spans="1:16" s="1" customFormat="1" x14ac:dyDescent="0.25">
      <c r="A2" s="12" t="s">
        <v>81</v>
      </c>
      <c r="B2" s="15" t="s">
        <v>165</v>
      </c>
      <c r="C2" s="15" t="s">
        <v>166</v>
      </c>
      <c r="D2" s="15" t="s">
        <v>167</v>
      </c>
      <c r="E2" s="15" t="s">
        <v>168</v>
      </c>
      <c r="F2" s="15" t="s">
        <v>182</v>
      </c>
      <c r="G2" s="15" t="s">
        <v>183</v>
      </c>
      <c r="H2" s="15" t="s">
        <v>184</v>
      </c>
      <c r="I2" s="15" t="s">
        <v>185</v>
      </c>
      <c r="J2" s="15" t="s">
        <v>186</v>
      </c>
      <c r="K2" s="15" t="s">
        <v>187</v>
      </c>
      <c r="L2" s="15" t="s">
        <v>188</v>
      </c>
      <c r="M2" s="15" t="s">
        <v>189</v>
      </c>
      <c r="N2" s="15"/>
      <c r="O2" s="15"/>
      <c r="P2" s="15"/>
    </row>
    <row r="3" spans="1:16" x14ac:dyDescent="0.25">
      <c r="A3" s="12" t="s">
        <v>13</v>
      </c>
      <c r="B3" s="14">
        <v>0</v>
      </c>
      <c r="C3" s="14">
        <v>0</v>
      </c>
      <c r="D3" s="14">
        <v>0</v>
      </c>
      <c r="E3" s="14">
        <v>0</v>
      </c>
      <c r="F3" s="14">
        <v>0.09</v>
      </c>
      <c r="G3" s="14">
        <v>0.13</v>
      </c>
      <c r="H3" s="14">
        <v>0.13</v>
      </c>
      <c r="I3" s="14">
        <v>0.13</v>
      </c>
      <c r="J3" s="14">
        <v>0.13</v>
      </c>
      <c r="K3" s="14">
        <v>0.13</v>
      </c>
      <c r="L3" s="14"/>
      <c r="M3" s="14"/>
      <c r="N3" s="14"/>
      <c r="O3" s="14"/>
      <c r="P3" s="14"/>
    </row>
    <row r="4" spans="1:16" x14ac:dyDescent="0.25">
      <c r="A4" s="12" t="s">
        <v>14</v>
      </c>
      <c r="B4" s="14">
        <v>0.1045</v>
      </c>
      <c r="C4" s="14">
        <v>0.1048</v>
      </c>
      <c r="D4" s="14">
        <v>0.10150000000000001</v>
      </c>
      <c r="E4" s="14">
        <v>0.1069</v>
      </c>
      <c r="F4" s="14">
        <v>0.1062</v>
      </c>
      <c r="G4" s="14">
        <v>0.1074</v>
      </c>
      <c r="H4" s="14">
        <v>0.109</v>
      </c>
      <c r="I4" s="14">
        <v>0.10780000000000001</v>
      </c>
      <c r="J4" s="14">
        <v>0.1129</v>
      </c>
      <c r="K4" s="14">
        <v>0.1134</v>
      </c>
      <c r="L4" s="14"/>
      <c r="M4" s="14"/>
      <c r="N4" s="14"/>
      <c r="O4" s="14"/>
      <c r="P4" s="14"/>
    </row>
    <row r="5" spans="1:16" x14ac:dyDescent="0.25">
      <c r="A5" s="12" t="s">
        <v>15</v>
      </c>
      <c r="B5" s="14">
        <v>0.1023</v>
      </c>
      <c r="C5" s="14">
        <v>0.1026</v>
      </c>
      <c r="D5" s="14">
        <v>9.9400000000000002E-2</v>
      </c>
      <c r="E5" s="14">
        <v>0.10150000000000001</v>
      </c>
      <c r="F5" s="14">
        <v>0.1008</v>
      </c>
      <c r="G5" s="14">
        <v>0.1019</v>
      </c>
      <c r="H5" s="14">
        <v>0.10349999999999999</v>
      </c>
      <c r="I5" s="14">
        <v>0.1024</v>
      </c>
      <c r="J5" s="14">
        <v>0.1072</v>
      </c>
      <c r="K5" s="14">
        <v>0.1077</v>
      </c>
      <c r="L5" s="14"/>
      <c r="M5" s="14"/>
      <c r="N5" s="14"/>
      <c r="O5" s="14"/>
      <c r="P5" s="14"/>
    </row>
    <row r="6" spans="1:16" x14ac:dyDescent="0.25">
      <c r="A6" s="12" t="s">
        <v>18</v>
      </c>
      <c r="B6" s="14">
        <v>9.3700000000000006E-2</v>
      </c>
      <c r="C6" s="14">
        <v>9.4E-2</v>
      </c>
      <c r="D6" s="14">
        <v>9.0999999999999998E-2</v>
      </c>
      <c r="E6" s="14">
        <v>9.2600000000000002E-2</v>
      </c>
      <c r="F6" s="14">
        <v>9.1999999999999998E-2</v>
      </c>
      <c r="G6" s="14">
        <v>9.2999999999999999E-2</v>
      </c>
      <c r="H6" s="14">
        <v>9.4500000000000001E-2</v>
      </c>
      <c r="I6" s="14">
        <v>9.3399999999999997E-2</v>
      </c>
      <c r="J6" s="14">
        <v>9.7799999999999998E-2</v>
      </c>
      <c r="K6" s="14">
        <v>9.8199999999999996E-2</v>
      </c>
      <c r="L6" s="14"/>
      <c r="M6" s="14"/>
      <c r="N6" s="14"/>
      <c r="O6" s="14"/>
      <c r="P6" s="14"/>
    </row>
    <row r="7" spans="1:16" x14ac:dyDescent="0.25">
      <c r="A7" s="12" t="s">
        <v>16</v>
      </c>
      <c r="B7" s="14">
        <v>0.28010000000000002</v>
      </c>
      <c r="C7" s="14">
        <v>0.31850000000000001</v>
      </c>
      <c r="D7" s="14">
        <v>0.31850000000000001</v>
      </c>
      <c r="E7" s="14">
        <v>0.31850000000000001</v>
      </c>
      <c r="F7" s="14">
        <v>0.31850000000000001</v>
      </c>
      <c r="G7" s="14">
        <v>0.3574</v>
      </c>
      <c r="H7" s="14">
        <v>0.3574</v>
      </c>
      <c r="I7" s="14">
        <v>0.3574</v>
      </c>
      <c r="J7" s="14">
        <v>0.3574</v>
      </c>
      <c r="K7" s="14">
        <v>0.15</v>
      </c>
      <c r="L7" s="14"/>
      <c r="M7" s="14"/>
      <c r="N7" s="14"/>
      <c r="O7" s="14"/>
      <c r="P7" s="14"/>
    </row>
    <row r="8" spans="1:16" x14ac:dyDescent="0.25">
      <c r="A8" s="12" t="s">
        <v>17</v>
      </c>
      <c r="B8" s="14">
        <v>0.30740000000000001</v>
      </c>
      <c r="C8" s="14">
        <v>0.3085</v>
      </c>
      <c r="D8" s="14">
        <v>0.3125</v>
      </c>
      <c r="E8" s="14">
        <v>0.38790000000000002</v>
      </c>
      <c r="F8" s="14">
        <v>0.38519999999999999</v>
      </c>
      <c r="G8" s="14">
        <v>0.38950000000000001</v>
      </c>
      <c r="H8" s="14">
        <v>0.37169999999999997</v>
      </c>
      <c r="I8" s="14">
        <v>0.36759999999999998</v>
      </c>
      <c r="J8" s="14">
        <v>0.38469999999999999</v>
      </c>
      <c r="K8" s="14">
        <v>0.38650000000000001</v>
      </c>
      <c r="L8" s="14"/>
      <c r="M8" s="14"/>
      <c r="N8" s="14"/>
      <c r="O8" s="14"/>
      <c r="P8" s="14"/>
    </row>
    <row r="9" spans="1:16" x14ac:dyDescent="0.25">
      <c r="A9" s="12" t="s">
        <v>27</v>
      </c>
      <c r="B9" s="14">
        <v>8.1000000000000003E-2</v>
      </c>
      <c r="C9" s="14">
        <v>8.8499999999999995E-2</v>
      </c>
      <c r="D9" s="14">
        <v>9.2700000000000005E-2</v>
      </c>
      <c r="E9" s="14">
        <v>9.4399999999999998E-2</v>
      </c>
      <c r="F9" s="14">
        <v>9.3700000000000006E-2</v>
      </c>
      <c r="G9" s="14">
        <v>9.4799999999999995E-2</v>
      </c>
      <c r="H9" s="14">
        <v>0.10349999999999999</v>
      </c>
      <c r="I9" s="14">
        <v>0.1024</v>
      </c>
      <c r="J9" s="14">
        <v>0.1072</v>
      </c>
      <c r="K9" s="14">
        <v>0.1077</v>
      </c>
      <c r="L9" s="14"/>
      <c r="M9" s="14"/>
      <c r="N9" s="14"/>
      <c r="O9" s="14"/>
      <c r="P9" s="14"/>
    </row>
    <row r="10" spans="1:16" x14ac:dyDescent="0.25">
      <c r="A10" s="12" t="s">
        <v>28</v>
      </c>
      <c r="B10" s="14">
        <v>0.17730000000000001</v>
      </c>
      <c r="C10" s="14">
        <v>0.1779</v>
      </c>
      <c r="D10" s="14">
        <v>0.17219999999999999</v>
      </c>
      <c r="E10" s="14">
        <v>0.17530000000000001</v>
      </c>
      <c r="F10" s="14">
        <v>0.1741</v>
      </c>
      <c r="G10" s="14">
        <v>0.17599999999999999</v>
      </c>
      <c r="H10" s="14">
        <v>0.1903</v>
      </c>
      <c r="I10" s="14">
        <v>0.18820000000000001</v>
      </c>
      <c r="J10" s="14">
        <v>0.19700000000000001</v>
      </c>
      <c r="K10" s="14">
        <v>0.19789999999999999</v>
      </c>
      <c r="L10" s="14"/>
      <c r="M10" s="14"/>
      <c r="N10" s="14"/>
      <c r="O10" s="14"/>
      <c r="P10" s="14"/>
    </row>
    <row r="11" spans="1:16" x14ac:dyDescent="0.25">
      <c r="A11" s="12" t="s">
        <v>29</v>
      </c>
      <c r="B11" s="14">
        <v>7.9200000000000007E-2</v>
      </c>
      <c r="C11" s="14">
        <v>7.9500000000000001E-2</v>
      </c>
      <c r="D11" s="14">
        <v>7.6999999999999999E-2</v>
      </c>
      <c r="E11" s="14">
        <v>7.8299999999999995E-2</v>
      </c>
      <c r="F11" s="14">
        <v>7.7799999999999994E-2</v>
      </c>
      <c r="G11" s="14">
        <v>7.8700000000000006E-2</v>
      </c>
      <c r="H11" s="14">
        <v>7.9899999999999999E-2</v>
      </c>
      <c r="I11" s="14">
        <v>7.9000000000000001E-2</v>
      </c>
      <c r="J11" s="14">
        <v>8.2699999999999996E-2</v>
      </c>
      <c r="K11" s="14">
        <v>8.3099999999999993E-2</v>
      </c>
      <c r="L11" s="14"/>
      <c r="M11" s="14"/>
      <c r="N11" s="14"/>
      <c r="O11" s="14"/>
      <c r="P11" s="14"/>
    </row>
    <row r="12" spans="1:16" x14ac:dyDescent="0.25">
      <c r="A12" s="12" t="s">
        <v>30</v>
      </c>
      <c r="B12" s="14">
        <v>0.13750000000000001</v>
      </c>
      <c r="C12" s="14">
        <v>0.13789999999999999</v>
      </c>
      <c r="D12" s="14">
        <v>0.13350000000000001</v>
      </c>
      <c r="E12" s="14">
        <v>0.13589999999999999</v>
      </c>
      <c r="F12" s="14">
        <v>0.13969999999999999</v>
      </c>
      <c r="G12" s="14">
        <v>0.14119999999999999</v>
      </c>
      <c r="H12" s="14">
        <v>0.1434</v>
      </c>
      <c r="I12" s="14">
        <v>0.14180000000000001</v>
      </c>
      <c r="J12" s="14">
        <v>0.15140000000000001</v>
      </c>
      <c r="K12" s="14">
        <v>0.15210000000000001</v>
      </c>
      <c r="L12" s="14"/>
      <c r="M12" s="14"/>
      <c r="N12" s="14"/>
      <c r="O12" s="14"/>
      <c r="P12" s="14"/>
    </row>
    <row r="13" spans="1:16" x14ac:dyDescent="0.25">
      <c r="A13" s="12" t="s">
        <v>31</v>
      </c>
      <c r="B13" s="14">
        <v>0.1124</v>
      </c>
      <c r="C13" s="14">
        <v>0.12659999999999999</v>
      </c>
      <c r="D13" s="14">
        <v>0.1225</v>
      </c>
      <c r="E13" s="14">
        <v>0.12470000000000001</v>
      </c>
      <c r="F13" s="14">
        <v>0.128</v>
      </c>
      <c r="G13" s="14">
        <v>0.12939999999999999</v>
      </c>
      <c r="H13" s="14">
        <v>0.13150000000000001</v>
      </c>
      <c r="I13" s="14">
        <v>0.13</v>
      </c>
      <c r="J13" s="14">
        <v>0.13950000000000001</v>
      </c>
      <c r="K13" s="14">
        <v>0.1401</v>
      </c>
      <c r="L13" s="14"/>
      <c r="M13" s="14"/>
      <c r="N13" s="14"/>
      <c r="O13" s="14"/>
      <c r="P13" s="14"/>
    </row>
    <row r="14" spans="1:16" x14ac:dyDescent="0.25">
      <c r="A14" s="12" t="s">
        <v>32</v>
      </c>
      <c r="B14" s="14">
        <v>0.1172</v>
      </c>
      <c r="C14" s="14">
        <v>0.1176</v>
      </c>
      <c r="D14" s="14">
        <v>0.1138</v>
      </c>
      <c r="E14" s="14">
        <v>0.1158</v>
      </c>
      <c r="F14" s="14">
        <v>0.115</v>
      </c>
      <c r="G14" s="14">
        <v>0.1163</v>
      </c>
      <c r="H14" s="14">
        <v>0.1181</v>
      </c>
      <c r="I14" s="14">
        <v>0.1168</v>
      </c>
      <c r="J14" s="14">
        <v>0.1222</v>
      </c>
      <c r="K14" s="14">
        <v>0.12280000000000001</v>
      </c>
      <c r="L14" s="14"/>
      <c r="M14" s="14"/>
      <c r="N14" s="14"/>
      <c r="O14" s="14"/>
      <c r="P14" s="14"/>
    </row>
    <row r="15" spans="1:16" x14ac:dyDescent="0.25">
      <c r="A15" s="12" t="s">
        <v>33</v>
      </c>
      <c r="B15" s="14">
        <v>0.1152</v>
      </c>
      <c r="C15" s="14">
        <v>0.11559999999999999</v>
      </c>
      <c r="D15" s="14">
        <v>0.1119</v>
      </c>
      <c r="E15" s="14">
        <v>0.1139</v>
      </c>
      <c r="F15" s="14">
        <v>0.11310000000000001</v>
      </c>
      <c r="G15" s="14">
        <v>0.1144</v>
      </c>
      <c r="H15" s="14">
        <v>0.1162</v>
      </c>
      <c r="I15" s="14">
        <v>0.1149</v>
      </c>
      <c r="J15" s="14">
        <v>0.1203</v>
      </c>
      <c r="K15" s="14">
        <v>0.1208</v>
      </c>
      <c r="L15" s="14"/>
      <c r="M15" s="14"/>
      <c r="N15" s="14"/>
      <c r="O15" s="14"/>
      <c r="P15" s="14"/>
    </row>
    <row r="16" spans="1:16" x14ac:dyDescent="0.25">
      <c r="A16" s="12" t="s">
        <v>34</v>
      </c>
      <c r="B16" s="14">
        <v>0.27279999999999999</v>
      </c>
      <c r="C16" s="14">
        <v>0.2737</v>
      </c>
      <c r="D16" s="14">
        <v>0.27579999999999999</v>
      </c>
      <c r="E16" s="14">
        <v>0.28070000000000001</v>
      </c>
      <c r="F16" s="14">
        <v>0.26219999999999999</v>
      </c>
      <c r="G16" s="14">
        <v>0.2651</v>
      </c>
      <c r="H16" s="14">
        <v>0.27500000000000002</v>
      </c>
      <c r="I16" s="14">
        <v>0.27200000000000002</v>
      </c>
      <c r="J16" s="14">
        <v>0.27679999999999999</v>
      </c>
      <c r="K16" s="14">
        <v>0.27810000000000001</v>
      </c>
      <c r="L16" s="14"/>
      <c r="M16" s="14"/>
      <c r="N16" s="14"/>
      <c r="O16" s="14"/>
      <c r="P16" s="14"/>
    </row>
    <row r="17" spans="1:16" x14ac:dyDescent="0.25">
      <c r="A17" s="12" t="s">
        <v>35</v>
      </c>
      <c r="B17" s="14">
        <v>0.19819999999999999</v>
      </c>
      <c r="C17" s="14">
        <v>0.19889999999999999</v>
      </c>
      <c r="D17" s="14">
        <v>0.19950000000000001</v>
      </c>
      <c r="E17" s="14">
        <v>0.20300000000000001</v>
      </c>
      <c r="F17" s="14">
        <v>0.20169999999999999</v>
      </c>
      <c r="G17" s="14">
        <v>0.2039</v>
      </c>
      <c r="H17" s="14">
        <v>0.21440000000000001</v>
      </c>
      <c r="I17" s="14">
        <v>0.21199999999999999</v>
      </c>
      <c r="J17" s="14">
        <v>0.22189999999999999</v>
      </c>
      <c r="K17" s="14">
        <v>0.22289999999999999</v>
      </c>
      <c r="L17" s="14"/>
      <c r="M17" s="14"/>
      <c r="N17" s="14"/>
      <c r="O17" s="14"/>
      <c r="P17" s="14"/>
    </row>
    <row r="18" spans="1:16" x14ac:dyDescent="0.25">
      <c r="A18" s="12" t="s">
        <v>36</v>
      </c>
      <c r="B18" s="14">
        <v>0</v>
      </c>
      <c r="C18" s="14">
        <v>0</v>
      </c>
      <c r="D18" s="14">
        <v>0</v>
      </c>
      <c r="E18" s="14">
        <v>0</v>
      </c>
      <c r="F18" s="14">
        <v>0</v>
      </c>
      <c r="G18" s="14">
        <v>0</v>
      </c>
      <c r="H18" s="14">
        <v>0</v>
      </c>
      <c r="I18" s="14">
        <v>0</v>
      </c>
      <c r="J18" s="14">
        <v>0</v>
      </c>
      <c r="K18" s="14">
        <v>0</v>
      </c>
      <c r="L18" s="14"/>
      <c r="M18" s="14"/>
      <c r="N18" s="14"/>
      <c r="O18" s="14"/>
      <c r="P18" s="14"/>
    </row>
    <row r="19" spans="1:16" x14ac:dyDescent="0.25">
      <c r="A19" s="12" t="s">
        <v>37</v>
      </c>
      <c r="B19" s="14">
        <v>9.3700000000000006E-2</v>
      </c>
      <c r="C19" s="14">
        <v>9.4E-2</v>
      </c>
      <c r="D19" s="14">
        <v>9.0999999999999998E-2</v>
      </c>
      <c r="E19" s="14">
        <v>9.2600000000000002E-2</v>
      </c>
      <c r="F19" s="14">
        <v>9.1999999999999998E-2</v>
      </c>
      <c r="G19" s="14">
        <v>9.2999999999999999E-2</v>
      </c>
      <c r="H19" s="14">
        <v>9.4500000000000001E-2</v>
      </c>
      <c r="I19" s="14">
        <v>9.3399999999999997E-2</v>
      </c>
      <c r="J19" s="14">
        <v>9.7799999999999998E-2</v>
      </c>
      <c r="K19" s="14">
        <v>9.8199999999999996E-2</v>
      </c>
      <c r="L19" s="14"/>
      <c r="M19" s="14"/>
      <c r="N19" s="14"/>
      <c r="O19" s="14"/>
      <c r="P19" s="14"/>
    </row>
    <row r="20" spans="1:16" x14ac:dyDescent="0.25">
      <c r="A20" s="12" t="s">
        <v>38</v>
      </c>
      <c r="B20" s="14">
        <v>7.7899999999999997E-2</v>
      </c>
      <c r="C20" s="14">
        <v>7.8100000000000003E-2</v>
      </c>
      <c r="D20" s="14">
        <v>8.9899999999999994E-2</v>
      </c>
      <c r="E20" s="14">
        <v>9.1499999999999998E-2</v>
      </c>
      <c r="F20" s="14">
        <v>9.0899999999999995E-2</v>
      </c>
      <c r="G20" s="14">
        <v>9.1899999999999996E-2</v>
      </c>
      <c r="H20" s="14">
        <v>8.5000000000000006E-2</v>
      </c>
      <c r="I20" s="14">
        <v>8.4000000000000005E-2</v>
      </c>
      <c r="J20" s="14">
        <v>8.7900000000000006E-2</v>
      </c>
      <c r="K20" s="14">
        <v>8.8400000000000006E-2</v>
      </c>
      <c r="L20" s="14"/>
      <c r="M20" s="14"/>
      <c r="N20" s="14"/>
      <c r="O20" s="14"/>
      <c r="P20" s="14"/>
    </row>
    <row r="21" spans="1:16" x14ac:dyDescent="0.25">
      <c r="A21" s="12" t="s">
        <v>39</v>
      </c>
      <c r="B21" s="14">
        <v>3.6700000000000003E-2</v>
      </c>
      <c r="C21" s="14">
        <v>3.6799999999999999E-2</v>
      </c>
      <c r="D21" s="14">
        <v>4.3400000000000001E-2</v>
      </c>
      <c r="E21" s="14">
        <v>4.4200000000000003E-2</v>
      </c>
      <c r="F21" s="14">
        <v>4.3900000000000002E-2</v>
      </c>
      <c r="G21" s="14">
        <v>4.4400000000000002E-2</v>
      </c>
      <c r="H21" s="14">
        <v>4.07E-2</v>
      </c>
      <c r="I21" s="14">
        <v>4.0300000000000002E-2</v>
      </c>
      <c r="J21" s="14">
        <v>4.2099999999999999E-2</v>
      </c>
      <c r="K21" s="14">
        <v>4.2299999999999997E-2</v>
      </c>
      <c r="L21" s="14"/>
      <c r="M21" s="14"/>
      <c r="N21" s="14"/>
      <c r="O21" s="14"/>
      <c r="P21" s="14"/>
    </row>
    <row r="22" spans="1:16" x14ac:dyDescent="0.25">
      <c r="A22" s="12" t="s">
        <v>40</v>
      </c>
      <c r="B22" s="14">
        <v>7.1999999999999995E-2</v>
      </c>
      <c r="C22" s="14">
        <v>7.2300000000000003E-2</v>
      </c>
      <c r="D22" s="14">
        <v>6.9900000000000004E-2</v>
      </c>
      <c r="E22" s="14">
        <v>7.1199999999999999E-2</v>
      </c>
      <c r="F22" s="14">
        <v>7.0699999999999999E-2</v>
      </c>
      <c r="G22" s="14">
        <v>7.1499999999999994E-2</v>
      </c>
      <c r="H22" s="14">
        <v>7.2599999999999998E-2</v>
      </c>
      <c r="I22" s="14">
        <v>7.1800000000000003E-2</v>
      </c>
      <c r="J22" s="14">
        <v>7.51E-2</v>
      </c>
      <c r="K22" s="14">
        <v>7.5499999999999998E-2</v>
      </c>
      <c r="L22" s="14"/>
      <c r="M22" s="14"/>
      <c r="N22" s="14"/>
      <c r="O22" s="14"/>
      <c r="P22" s="14"/>
    </row>
    <row r="23" spans="1:16" x14ac:dyDescent="0.25">
      <c r="A23" s="12" t="s">
        <v>41</v>
      </c>
      <c r="B23" s="14">
        <v>8.6499999999999994E-2</v>
      </c>
      <c r="C23" s="14">
        <v>8.6800000000000002E-2</v>
      </c>
      <c r="D23" s="14">
        <v>8.4000000000000005E-2</v>
      </c>
      <c r="E23" s="14">
        <v>8.5500000000000007E-2</v>
      </c>
      <c r="F23" s="14">
        <v>8.4900000000000003E-2</v>
      </c>
      <c r="G23" s="14">
        <v>8.5800000000000001E-2</v>
      </c>
      <c r="H23" s="14">
        <v>8.72E-2</v>
      </c>
      <c r="I23" s="14">
        <v>8.6199999999999999E-2</v>
      </c>
      <c r="J23" s="14">
        <v>9.0200000000000002E-2</v>
      </c>
      <c r="K23" s="14">
        <v>9.06E-2</v>
      </c>
      <c r="L23" s="14"/>
      <c r="M23" s="14"/>
      <c r="N23" s="14"/>
      <c r="O23" s="14"/>
      <c r="P23" s="14"/>
    </row>
    <row r="24" spans="1:16" x14ac:dyDescent="0.25">
      <c r="A24" s="12" t="s">
        <v>42</v>
      </c>
      <c r="B24" s="14">
        <v>0.14000000000000001</v>
      </c>
      <c r="C24" s="14">
        <v>0.14000000000000001</v>
      </c>
      <c r="D24" s="14">
        <v>0.14000000000000001</v>
      </c>
      <c r="E24" s="14">
        <v>0.14000000000000001</v>
      </c>
      <c r="F24" s="14">
        <v>0</v>
      </c>
      <c r="G24" s="14">
        <v>0</v>
      </c>
      <c r="H24" s="14">
        <v>0</v>
      </c>
      <c r="I24" s="14">
        <v>0</v>
      </c>
      <c r="J24" s="14">
        <v>0.125</v>
      </c>
      <c r="K24" s="14">
        <v>0.125</v>
      </c>
      <c r="L24" s="14"/>
      <c r="M24" s="14"/>
      <c r="N24" s="14"/>
      <c r="O24" s="14"/>
      <c r="P24" s="14"/>
    </row>
    <row r="25" spans="1:16" x14ac:dyDescent="0.25">
      <c r="A25" s="12" t="s">
        <v>43</v>
      </c>
      <c r="B25" s="14">
        <v>0.15659999999999999</v>
      </c>
      <c r="C25" s="14">
        <v>0.15709999999999999</v>
      </c>
      <c r="D25" s="14">
        <v>0.16719999999999999</v>
      </c>
      <c r="E25" s="14">
        <v>0.1701</v>
      </c>
      <c r="F25" s="14">
        <v>0.16900000000000001</v>
      </c>
      <c r="G25" s="14">
        <v>0.1709</v>
      </c>
      <c r="H25" s="14">
        <v>0.17019999999999999</v>
      </c>
      <c r="I25" s="14">
        <v>0.16839999999999999</v>
      </c>
      <c r="J25" s="14">
        <v>0.1762</v>
      </c>
      <c r="K25" s="14">
        <v>0.17699999999999999</v>
      </c>
      <c r="L25" s="14"/>
      <c r="M25" s="14"/>
      <c r="N25" s="14"/>
      <c r="O25" s="14"/>
      <c r="P25" s="14"/>
    </row>
    <row r="26" spans="1:16" x14ac:dyDescent="0.25">
      <c r="A26" s="12" t="s">
        <v>44</v>
      </c>
      <c r="B26" s="14">
        <v>0.1124</v>
      </c>
      <c r="C26" s="14">
        <v>0.1128</v>
      </c>
      <c r="D26" s="14">
        <v>0.10920000000000001</v>
      </c>
      <c r="E26" s="14">
        <v>0.1111</v>
      </c>
      <c r="F26" s="14">
        <v>0.1103</v>
      </c>
      <c r="G26" s="14">
        <v>0.1116</v>
      </c>
      <c r="H26" s="14">
        <v>0.1133</v>
      </c>
      <c r="I26" s="14">
        <v>0.11210000000000001</v>
      </c>
      <c r="J26" s="14">
        <v>0.1173</v>
      </c>
      <c r="K26" s="14">
        <v>0.1178</v>
      </c>
      <c r="L26" s="14"/>
      <c r="M26" s="14"/>
      <c r="N26" s="14"/>
      <c r="O26" s="14"/>
      <c r="P26" s="14"/>
    </row>
    <row r="27" spans="1:16" x14ac:dyDescent="0.25">
      <c r="A27" s="12" t="s">
        <v>45</v>
      </c>
      <c r="B27" s="14">
        <v>0.18060000000000001</v>
      </c>
      <c r="C27" s="14">
        <v>0.1757</v>
      </c>
      <c r="D27" s="14">
        <v>0.1757</v>
      </c>
      <c r="E27" s="14">
        <v>0.18379999999999999</v>
      </c>
      <c r="F27" s="14">
        <v>0.17510000000000001</v>
      </c>
      <c r="G27" s="14">
        <v>0.1782</v>
      </c>
      <c r="H27" s="14">
        <v>0.17810000000000001</v>
      </c>
      <c r="I27" s="14">
        <v>0.1724</v>
      </c>
      <c r="J27" s="14">
        <v>0.18609999999999999</v>
      </c>
      <c r="K27" s="14">
        <v>0.184</v>
      </c>
      <c r="L27" s="14"/>
      <c r="M27" s="14"/>
      <c r="N27" s="14"/>
      <c r="O27" s="14"/>
      <c r="P27" s="14"/>
    </row>
    <row r="28" spans="1:16" x14ac:dyDescent="0.25">
      <c r="A28" s="12" t="s">
        <v>46</v>
      </c>
      <c r="B28" s="14">
        <v>0.1027</v>
      </c>
      <c r="C28" s="14">
        <v>0.1031</v>
      </c>
      <c r="D28" s="14">
        <v>9.9699999999999997E-2</v>
      </c>
      <c r="E28" s="14">
        <v>0.10150000000000001</v>
      </c>
      <c r="F28" s="14">
        <v>0.1008</v>
      </c>
      <c r="G28" s="14">
        <v>0.1019</v>
      </c>
      <c r="H28" s="14">
        <v>0.10349999999999999</v>
      </c>
      <c r="I28" s="14">
        <v>0.1024</v>
      </c>
      <c r="J28" s="14">
        <v>0.1195</v>
      </c>
      <c r="K28" s="14">
        <v>0.1201</v>
      </c>
      <c r="L28" s="14"/>
      <c r="M28" s="14"/>
      <c r="N28" s="14"/>
      <c r="O28" s="14"/>
      <c r="P28" s="14"/>
    </row>
    <row r="29" spans="1:16" x14ac:dyDescent="0.25">
      <c r="A29" s="12" t="s">
        <v>47</v>
      </c>
      <c r="B29" s="14">
        <v>7.9200000000000007E-2</v>
      </c>
      <c r="C29" s="14">
        <v>7.9500000000000001E-2</v>
      </c>
      <c r="D29" s="14">
        <v>8.5699999999999998E-2</v>
      </c>
      <c r="E29" s="14">
        <v>8.72E-2</v>
      </c>
      <c r="F29" s="14">
        <v>8.6599999999999996E-2</v>
      </c>
      <c r="G29" s="14">
        <v>8.7599999999999997E-2</v>
      </c>
      <c r="H29" s="14">
        <v>9.8000000000000004E-2</v>
      </c>
      <c r="I29" s="14">
        <v>9.7000000000000003E-2</v>
      </c>
      <c r="J29" s="14">
        <v>0.10150000000000001</v>
      </c>
      <c r="K29" s="14">
        <v>0.1019</v>
      </c>
      <c r="L29" s="14"/>
      <c r="M29" s="14"/>
      <c r="N29" s="14"/>
      <c r="O29" s="14"/>
      <c r="P29" s="14"/>
    </row>
    <row r="30" spans="1:16" x14ac:dyDescent="0.25">
      <c r="A30" s="12" t="s">
        <v>48</v>
      </c>
      <c r="B30" s="14">
        <v>6.4899999999999999E-2</v>
      </c>
      <c r="C30" s="14">
        <v>6.5100000000000005E-2</v>
      </c>
      <c r="D30" s="14">
        <v>6.3100000000000003E-2</v>
      </c>
      <c r="E30" s="14">
        <v>6.4199999999999993E-2</v>
      </c>
      <c r="F30" s="14">
        <v>6.3700000000000007E-2</v>
      </c>
      <c r="G30" s="14">
        <v>6.4399999999999999E-2</v>
      </c>
      <c r="H30" s="14">
        <v>6.5500000000000003E-2</v>
      </c>
      <c r="I30" s="14">
        <v>6.4699999999999994E-2</v>
      </c>
      <c r="J30" s="14">
        <v>6.7699999999999996E-2</v>
      </c>
      <c r="K30" s="14">
        <v>6.8099999999999994E-2</v>
      </c>
      <c r="L30" s="14"/>
      <c r="M30" s="14"/>
      <c r="N30" s="14"/>
      <c r="O30" s="14"/>
      <c r="P30" s="14"/>
    </row>
    <row r="31" spans="1:16" x14ac:dyDescent="0.25">
      <c r="A31" s="12" t="s">
        <v>49</v>
      </c>
      <c r="B31" s="14">
        <v>0.1072</v>
      </c>
      <c r="C31" s="14">
        <v>0.1076</v>
      </c>
      <c r="D31" s="14">
        <v>0.1041</v>
      </c>
      <c r="E31" s="14">
        <v>0.106</v>
      </c>
      <c r="F31" s="14">
        <v>0.1052</v>
      </c>
      <c r="G31" s="14">
        <v>0.10639999999999999</v>
      </c>
      <c r="H31" s="14">
        <v>0.1081</v>
      </c>
      <c r="I31" s="14">
        <v>0.1069</v>
      </c>
      <c r="J31" s="14">
        <v>0.1119</v>
      </c>
      <c r="K31" s="14">
        <v>0.1124</v>
      </c>
      <c r="L31" s="14"/>
      <c r="M31" s="14"/>
      <c r="N31" s="14"/>
      <c r="O31" s="14"/>
      <c r="P31" s="14"/>
    </row>
    <row r="32" spans="1:16" x14ac:dyDescent="0.25">
      <c r="A32" s="12" t="s">
        <v>50</v>
      </c>
      <c r="B32" s="14">
        <v>0.28860000000000002</v>
      </c>
      <c r="C32" s="14">
        <v>0.28860000000000002</v>
      </c>
      <c r="D32" s="14">
        <v>0.1545</v>
      </c>
      <c r="E32" s="14">
        <v>0.1545</v>
      </c>
      <c r="F32" s="14">
        <v>0.1545</v>
      </c>
      <c r="G32" s="14">
        <v>0.1545</v>
      </c>
      <c r="H32" s="14">
        <v>0.1545</v>
      </c>
      <c r="I32" s="14">
        <v>0.1545</v>
      </c>
      <c r="J32" s="14">
        <v>0.1545</v>
      </c>
      <c r="K32" s="14">
        <v>0.1545</v>
      </c>
      <c r="L32" s="14"/>
      <c r="M32" s="14"/>
      <c r="N32" s="14"/>
      <c r="O32" s="14"/>
      <c r="P32" s="14"/>
    </row>
    <row r="33" spans="1:16" x14ac:dyDescent="0.25">
      <c r="A33" s="12" t="s">
        <v>51</v>
      </c>
      <c r="B33" s="14">
        <v>0.1459</v>
      </c>
      <c r="C33" s="14">
        <v>0.1464</v>
      </c>
      <c r="D33" s="14">
        <v>0.14169999999999999</v>
      </c>
      <c r="E33" s="14">
        <v>0.14430000000000001</v>
      </c>
      <c r="F33" s="14">
        <v>0.1429</v>
      </c>
      <c r="G33" s="14">
        <v>0.14449999999999999</v>
      </c>
      <c r="H33" s="14">
        <v>0.1467</v>
      </c>
      <c r="I33" s="14">
        <v>0.14510000000000001</v>
      </c>
      <c r="J33" s="14">
        <v>0.15160000000000001</v>
      </c>
      <c r="K33" s="14">
        <v>0.15229999999999999</v>
      </c>
      <c r="L33" s="14"/>
      <c r="M33" s="14"/>
      <c r="N33" s="14"/>
      <c r="O33" s="14"/>
      <c r="P33" s="14"/>
    </row>
    <row r="34" spans="1:16" x14ac:dyDescent="0.25">
      <c r="A34" s="12" t="s">
        <v>52</v>
      </c>
      <c r="B34" s="14">
        <v>8.2900000000000001E-2</v>
      </c>
      <c r="C34" s="14">
        <v>8.3199999999999996E-2</v>
      </c>
      <c r="D34" s="14">
        <v>8.0500000000000002E-2</v>
      </c>
      <c r="E34" s="14">
        <v>8.2000000000000003E-2</v>
      </c>
      <c r="F34" s="14">
        <v>8.14E-2</v>
      </c>
      <c r="G34" s="14">
        <v>8.2299999999999998E-2</v>
      </c>
      <c r="H34" s="14">
        <v>8.3599999999999994E-2</v>
      </c>
      <c r="I34" s="14">
        <v>8.2699999999999996E-2</v>
      </c>
      <c r="J34" s="14">
        <v>8.6499999999999994E-2</v>
      </c>
      <c r="K34" s="14">
        <v>8.6900000000000005E-2</v>
      </c>
      <c r="L34" s="14"/>
      <c r="M34" s="14"/>
      <c r="N34" s="14"/>
      <c r="O34" s="14"/>
      <c r="P34" s="14"/>
    </row>
    <row r="35" spans="1:16" x14ac:dyDescent="0.25">
      <c r="A35" s="12" t="s">
        <v>53</v>
      </c>
      <c r="B35" s="14">
        <v>0.1045</v>
      </c>
      <c r="C35" s="14">
        <v>0.1048</v>
      </c>
      <c r="D35" s="14">
        <v>0.10150000000000001</v>
      </c>
      <c r="E35" s="14">
        <v>0.1033</v>
      </c>
      <c r="F35" s="14">
        <v>0.10299999999999999</v>
      </c>
      <c r="G35" s="14">
        <v>0.1041</v>
      </c>
      <c r="H35" s="14">
        <v>0.1075</v>
      </c>
      <c r="I35" s="14">
        <v>0.10639999999999999</v>
      </c>
      <c r="J35" s="14">
        <v>0.1143</v>
      </c>
      <c r="K35" s="14">
        <v>0.1148</v>
      </c>
      <c r="L35" s="14"/>
      <c r="M35" s="14"/>
      <c r="N35" s="14"/>
      <c r="O35" s="14"/>
      <c r="P35" s="14"/>
    </row>
    <row r="36" spans="1:16" x14ac:dyDescent="0.25">
      <c r="A36" s="12" t="s">
        <v>54</v>
      </c>
      <c r="B36" s="14">
        <v>8.0100000000000005E-2</v>
      </c>
      <c r="C36" s="14">
        <v>8.0299999999999996E-2</v>
      </c>
      <c r="D36" s="14">
        <v>7.7799999999999994E-2</v>
      </c>
      <c r="E36" s="14">
        <v>7.9100000000000004E-2</v>
      </c>
      <c r="F36" s="14">
        <v>7.8600000000000003E-2</v>
      </c>
      <c r="G36" s="14">
        <v>7.9500000000000001E-2</v>
      </c>
      <c r="H36" s="14">
        <v>8.0699999999999994E-2</v>
      </c>
      <c r="I36" s="14">
        <v>7.9799999999999996E-2</v>
      </c>
      <c r="J36" s="14">
        <v>8.3500000000000005E-2</v>
      </c>
      <c r="K36" s="14">
        <v>8.3900000000000002E-2</v>
      </c>
      <c r="L36" s="14"/>
      <c r="M36" s="14"/>
      <c r="N36" s="14"/>
      <c r="O36" s="14"/>
      <c r="P36" s="14"/>
    </row>
    <row r="37" spans="1:16" x14ac:dyDescent="0.25">
      <c r="A37" s="12" t="s">
        <v>55</v>
      </c>
      <c r="B37" s="14">
        <v>0.1744</v>
      </c>
      <c r="C37" s="14">
        <v>0.17499999999999999</v>
      </c>
      <c r="D37" s="14">
        <v>0.1694</v>
      </c>
      <c r="E37" s="14">
        <v>0.1757</v>
      </c>
      <c r="F37" s="14">
        <v>0.17449999999999999</v>
      </c>
      <c r="G37" s="14">
        <v>0.1764</v>
      </c>
      <c r="H37" s="14">
        <v>0.1792</v>
      </c>
      <c r="I37" s="14">
        <v>0.1772</v>
      </c>
      <c r="J37" s="14">
        <v>0.18540000000000001</v>
      </c>
      <c r="K37" s="14">
        <v>0.19600000000000001</v>
      </c>
      <c r="L37" s="14"/>
      <c r="M37" s="14"/>
      <c r="N37" s="14"/>
      <c r="O37" s="14"/>
      <c r="P37" s="14"/>
    </row>
    <row r="38" spans="1:16" x14ac:dyDescent="0.25">
      <c r="A38" s="12" t="s">
        <v>190</v>
      </c>
      <c r="B38" s="14">
        <v>0.2291</v>
      </c>
      <c r="C38" s="14">
        <v>0.2291</v>
      </c>
      <c r="D38" s="14">
        <v>9.5000000000000001E-2</v>
      </c>
      <c r="E38" s="14">
        <v>9.5000000000000001E-2</v>
      </c>
      <c r="F38" s="14">
        <v>9.5000000000000001E-2</v>
      </c>
      <c r="G38" s="14">
        <v>9.5000000000000001E-2</v>
      </c>
      <c r="H38" s="14">
        <v>9.5000000000000001E-2</v>
      </c>
      <c r="I38" s="14">
        <v>9.5000000000000001E-2</v>
      </c>
      <c r="J38" s="14">
        <v>9.5000000000000001E-2</v>
      </c>
      <c r="K38" s="14">
        <v>9.5000000000000001E-2</v>
      </c>
      <c r="L38" s="14"/>
      <c r="M38" s="14"/>
      <c r="N38" s="14"/>
      <c r="O38" s="14"/>
      <c r="P38" s="14"/>
    </row>
    <row r="39" spans="1:16" x14ac:dyDescent="0.25">
      <c r="A39" s="12" t="s">
        <v>56</v>
      </c>
      <c r="B39" s="14">
        <v>7.5700000000000003E-2</v>
      </c>
      <c r="C39" s="14">
        <v>7.5999999999999998E-2</v>
      </c>
      <c r="D39" s="14">
        <v>7.3499999999999996E-2</v>
      </c>
      <c r="E39" s="14">
        <v>7.4800000000000005E-2</v>
      </c>
      <c r="F39" s="14">
        <v>7.4300000000000005E-2</v>
      </c>
      <c r="G39" s="14">
        <v>7.51E-2</v>
      </c>
      <c r="H39" s="14">
        <v>7.6300000000000007E-2</v>
      </c>
      <c r="I39" s="14">
        <v>7.5499999999999998E-2</v>
      </c>
      <c r="J39" s="14">
        <v>7.9000000000000001E-2</v>
      </c>
      <c r="K39" s="14">
        <v>7.9399999999999998E-2</v>
      </c>
      <c r="L39" s="14"/>
      <c r="M39" s="14"/>
      <c r="N39" s="14"/>
      <c r="O39" s="14"/>
      <c r="P39" s="14"/>
    </row>
    <row r="40" spans="1:16" x14ac:dyDescent="0.25">
      <c r="A40" s="12" t="s">
        <v>57</v>
      </c>
      <c r="B40" s="14">
        <v>0.154</v>
      </c>
      <c r="C40" s="14">
        <v>0.154</v>
      </c>
      <c r="D40" s="14">
        <v>0.154</v>
      </c>
      <c r="E40" s="14">
        <v>0.154</v>
      </c>
      <c r="F40" s="14">
        <v>0.154</v>
      </c>
      <c r="G40" s="14">
        <v>0.154</v>
      </c>
      <c r="H40" s="14">
        <v>0.154</v>
      </c>
      <c r="I40" s="14">
        <v>0.154</v>
      </c>
      <c r="J40" s="14">
        <v>0.154</v>
      </c>
      <c r="K40" s="14">
        <v>0.154</v>
      </c>
      <c r="L40" s="14"/>
      <c r="M40" s="14"/>
      <c r="N40" s="14"/>
      <c r="O40" s="14"/>
      <c r="P40" s="14"/>
    </row>
    <row r="41" spans="1:16" x14ac:dyDescent="0.25">
      <c r="A41" s="12" t="s">
        <v>58</v>
      </c>
      <c r="B41" s="14">
        <v>9.7199999999999995E-2</v>
      </c>
      <c r="C41" s="14">
        <v>9.7600000000000006E-2</v>
      </c>
      <c r="D41" s="14">
        <v>9.4399999999999998E-2</v>
      </c>
      <c r="E41" s="14">
        <v>9.6100000000000005E-2</v>
      </c>
      <c r="F41" s="14">
        <v>9.5500000000000002E-2</v>
      </c>
      <c r="G41" s="14">
        <v>9.6500000000000002E-2</v>
      </c>
      <c r="H41" s="14">
        <v>9.8000000000000004E-2</v>
      </c>
      <c r="I41" s="14">
        <v>9.7000000000000003E-2</v>
      </c>
      <c r="J41" s="14">
        <v>0.10150000000000001</v>
      </c>
      <c r="K41" s="14">
        <v>0.1019</v>
      </c>
      <c r="L41" s="14"/>
      <c r="M41" s="14"/>
      <c r="N41" s="14"/>
      <c r="O41" s="14"/>
      <c r="P41" s="14"/>
    </row>
    <row r="42" spans="1:16" x14ac:dyDescent="0.25">
      <c r="A42" s="12" t="s">
        <v>59</v>
      </c>
      <c r="B42" s="14">
        <v>0.13819999999999999</v>
      </c>
      <c r="C42" s="14">
        <v>0.1459</v>
      </c>
      <c r="D42" s="14">
        <v>0.14119999999999999</v>
      </c>
      <c r="E42" s="14">
        <v>0.14369999999999999</v>
      </c>
      <c r="F42" s="14">
        <v>0.1399</v>
      </c>
      <c r="G42" s="14">
        <v>0.14149999999999999</v>
      </c>
      <c r="H42" s="14">
        <v>0.14369999999999999</v>
      </c>
      <c r="I42" s="14">
        <v>0.1421</v>
      </c>
      <c r="J42" s="14">
        <v>0.1457</v>
      </c>
      <c r="K42" s="14">
        <v>0.1464</v>
      </c>
      <c r="L42" s="14"/>
      <c r="M42" s="14"/>
      <c r="N42" s="14"/>
      <c r="O42" s="14"/>
      <c r="P42" s="14"/>
    </row>
    <row r="43" spans="1:16" x14ac:dyDescent="0.25">
      <c r="A43" s="12" t="s">
        <v>60</v>
      </c>
      <c r="B43" s="14">
        <v>0.1694</v>
      </c>
      <c r="C43" s="14">
        <v>0.17</v>
      </c>
      <c r="D43" s="14">
        <v>0.16450000000000001</v>
      </c>
      <c r="E43" s="14">
        <v>0.16750000000000001</v>
      </c>
      <c r="F43" s="14">
        <v>0.1663</v>
      </c>
      <c r="G43" s="14">
        <v>0.16819999999999999</v>
      </c>
      <c r="H43" s="14">
        <v>0.17080000000000001</v>
      </c>
      <c r="I43" s="14">
        <v>0.16889999999999999</v>
      </c>
      <c r="J43" s="14">
        <v>0.1767</v>
      </c>
      <c r="K43" s="14">
        <v>0.17760000000000001</v>
      </c>
      <c r="L43" s="14"/>
      <c r="M43" s="14"/>
      <c r="N43" s="14"/>
      <c r="O43" s="14"/>
      <c r="P43" s="14"/>
    </row>
    <row r="44" spans="1:16" x14ac:dyDescent="0.25">
      <c r="A44" s="12" t="s">
        <v>61</v>
      </c>
      <c r="B44" s="14">
        <v>6.8500000000000005E-2</v>
      </c>
      <c r="C44" s="14">
        <v>6.8699999999999997E-2</v>
      </c>
      <c r="D44" s="14">
        <v>6.6500000000000004E-2</v>
      </c>
      <c r="E44" s="14">
        <v>6.7699999999999996E-2</v>
      </c>
      <c r="F44" s="14">
        <v>6.7199999999999996E-2</v>
      </c>
      <c r="G44" s="14">
        <v>6.8000000000000005E-2</v>
      </c>
      <c r="H44" s="14">
        <v>6.9000000000000006E-2</v>
      </c>
      <c r="I44" s="14">
        <v>6.83E-2</v>
      </c>
      <c r="J44" s="14">
        <v>7.1400000000000005E-2</v>
      </c>
      <c r="K44" s="14">
        <v>7.1800000000000003E-2</v>
      </c>
      <c r="L44" s="14"/>
      <c r="M44" s="14"/>
      <c r="N44" s="14"/>
      <c r="O44" s="14"/>
      <c r="P44" s="14"/>
    </row>
    <row r="45" spans="1:16" x14ac:dyDescent="0.25">
      <c r="A45" s="12" t="s">
        <v>62</v>
      </c>
      <c r="B45" s="14">
        <v>0.09</v>
      </c>
      <c r="C45" s="14">
        <v>0.09</v>
      </c>
      <c r="D45" s="14">
        <v>0.09</v>
      </c>
      <c r="E45" s="14">
        <v>0.09</v>
      </c>
      <c r="F45" s="14">
        <v>0.09</v>
      </c>
      <c r="G45" s="14">
        <v>0.09</v>
      </c>
      <c r="H45" s="14">
        <v>0.09</v>
      </c>
      <c r="I45" s="14">
        <v>0.09</v>
      </c>
      <c r="J45" s="14">
        <v>0.09</v>
      </c>
      <c r="K45" s="14">
        <v>0.09</v>
      </c>
      <c r="L45" s="14"/>
      <c r="M45" s="14"/>
      <c r="N45" s="14"/>
      <c r="O45" s="14"/>
      <c r="P45" s="14"/>
    </row>
    <row r="46" spans="1:16" x14ac:dyDescent="0.25">
      <c r="A46" s="12" t="s">
        <v>63</v>
      </c>
      <c r="B46" s="14">
        <v>0</v>
      </c>
      <c r="C46" s="14">
        <v>0</v>
      </c>
      <c r="D46" s="14">
        <v>0</v>
      </c>
      <c r="E46" s="14">
        <v>0</v>
      </c>
      <c r="F46" s="14">
        <v>0</v>
      </c>
      <c r="G46" s="14">
        <v>0</v>
      </c>
      <c r="H46" s="14">
        <v>0</v>
      </c>
      <c r="I46" s="14">
        <v>0</v>
      </c>
      <c r="J46" s="14">
        <v>0</v>
      </c>
      <c r="K46" s="14">
        <v>0</v>
      </c>
      <c r="L46" s="14"/>
      <c r="M46" s="14"/>
      <c r="N46" s="14"/>
      <c r="O46" s="14"/>
      <c r="P46" s="14"/>
    </row>
    <row r="47" spans="1:16" x14ac:dyDescent="0.25">
      <c r="A47" s="12" t="s">
        <v>64</v>
      </c>
      <c r="B47" s="14">
        <v>0.28289999999999998</v>
      </c>
      <c r="C47" s="14">
        <v>0.2838</v>
      </c>
      <c r="D47" s="14">
        <v>0.2747</v>
      </c>
      <c r="E47" s="14">
        <v>0.27960000000000002</v>
      </c>
      <c r="F47" s="14">
        <v>0.26219999999999999</v>
      </c>
      <c r="G47" s="14">
        <v>0.2651</v>
      </c>
      <c r="H47" s="14">
        <v>0.26929999999999998</v>
      </c>
      <c r="I47" s="14">
        <v>0.26629999999999998</v>
      </c>
      <c r="J47" s="14">
        <v>0.27860000000000001</v>
      </c>
      <c r="K47" s="14">
        <v>0.28000000000000003</v>
      </c>
      <c r="L47" s="14"/>
      <c r="M47" s="14"/>
      <c r="N47" s="14"/>
      <c r="O47" s="14"/>
      <c r="P47" s="14"/>
    </row>
    <row r="48" spans="1:16" x14ac:dyDescent="0.25">
      <c r="A48" s="12" t="s">
        <v>191</v>
      </c>
      <c r="B48" s="14">
        <v>0.27560000000000001</v>
      </c>
      <c r="C48" s="14">
        <v>0.27560000000000001</v>
      </c>
      <c r="D48" s="14">
        <v>0.14149999999999999</v>
      </c>
      <c r="E48" s="14">
        <v>0.14149999999999999</v>
      </c>
      <c r="F48" s="14">
        <v>0.14149999999999999</v>
      </c>
      <c r="G48" s="14">
        <v>0.14149999999999999</v>
      </c>
      <c r="H48" s="14">
        <v>0.14149999999999999</v>
      </c>
      <c r="I48" s="14">
        <v>0.14149999999999999</v>
      </c>
      <c r="J48" s="14">
        <v>0.14149999999999999</v>
      </c>
      <c r="K48" s="14">
        <v>0.14149999999999999</v>
      </c>
      <c r="L48" s="14"/>
      <c r="M48" s="14"/>
      <c r="N48" s="14"/>
      <c r="O48" s="14"/>
      <c r="P48" s="14"/>
    </row>
    <row r="49" spans="1:16" x14ac:dyDescent="0.25">
      <c r="A49" s="12" t="s">
        <v>65</v>
      </c>
      <c r="B49" s="14">
        <v>0.20200000000000001</v>
      </c>
      <c r="C49" s="14">
        <v>0.20200000000000001</v>
      </c>
      <c r="D49" s="14">
        <v>0.20200000000000001</v>
      </c>
      <c r="E49" s="14">
        <v>0.20200000000000001</v>
      </c>
      <c r="F49" s="14">
        <v>0.20200000000000001</v>
      </c>
      <c r="G49" s="14">
        <v>0.20200000000000001</v>
      </c>
      <c r="H49" s="14">
        <v>0.20200000000000001</v>
      </c>
      <c r="I49" s="14">
        <v>0.20200000000000001</v>
      </c>
      <c r="J49" s="14">
        <v>0.20200000000000001</v>
      </c>
      <c r="K49" s="14">
        <v>0.20200000000000001</v>
      </c>
      <c r="L49" s="14"/>
      <c r="M49" s="14"/>
      <c r="N49" s="14"/>
      <c r="O49" s="14"/>
      <c r="P49" s="14"/>
    </row>
    <row r="50" spans="1:16" x14ac:dyDescent="0.25">
      <c r="A50" s="12" t="s">
        <v>66</v>
      </c>
      <c r="B50" s="14">
        <v>0.1225</v>
      </c>
      <c r="C50" s="14">
        <v>0.1229</v>
      </c>
      <c r="D50" s="14">
        <v>0.12959999999999999</v>
      </c>
      <c r="E50" s="14">
        <v>0.13189999999999999</v>
      </c>
      <c r="F50" s="14">
        <v>0.13100000000000001</v>
      </c>
      <c r="G50" s="14">
        <v>0.13239999999999999</v>
      </c>
      <c r="H50" s="14">
        <v>0.13450000000000001</v>
      </c>
      <c r="I50" s="14">
        <v>0.13300000000000001</v>
      </c>
      <c r="J50" s="14">
        <v>0.13919999999999999</v>
      </c>
      <c r="K50" s="14">
        <v>0.13980000000000001</v>
      </c>
      <c r="L50" s="14"/>
      <c r="M50" s="14"/>
      <c r="N50" s="14"/>
      <c r="O50" s="14"/>
      <c r="P50" s="14"/>
    </row>
    <row r="51" spans="1:16" x14ac:dyDescent="0.25">
      <c r="A51" s="12" t="s">
        <v>67</v>
      </c>
      <c r="B51" s="14">
        <v>0.1009</v>
      </c>
      <c r="C51" s="14">
        <v>0.1013</v>
      </c>
      <c r="D51" s="14">
        <v>9.8000000000000004E-2</v>
      </c>
      <c r="E51" s="14">
        <v>9.98E-2</v>
      </c>
      <c r="F51" s="14">
        <v>9.9099999999999994E-2</v>
      </c>
      <c r="G51" s="14">
        <v>0.1002</v>
      </c>
      <c r="H51" s="14">
        <v>0.1018</v>
      </c>
      <c r="I51" s="14">
        <v>0.10059999999999999</v>
      </c>
      <c r="J51" s="14">
        <v>0.1053</v>
      </c>
      <c r="K51" s="14">
        <v>0.10580000000000001</v>
      </c>
      <c r="L51" s="14"/>
      <c r="M51" s="14"/>
      <c r="N51" s="14"/>
      <c r="O51" s="14"/>
      <c r="P51" s="14"/>
    </row>
    <row r="52" spans="1:16" x14ac:dyDescent="0.25">
      <c r="A52" s="12" t="s">
        <v>68</v>
      </c>
      <c r="B52" s="14">
        <v>0.1009</v>
      </c>
      <c r="C52" s="14">
        <v>0.1013</v>
      </c>
      <c r="D52" s="14">
        <v>9.8000000000000004E-2</v>
      </c>
      <c r="E52" s="14">
        <v>9.98E-2</v>
      </c>
      <c r="F52" s="14">
        <v>9.9099999999999994E-2</v>
      </c>
      <c r="G52" s="14">
        <v>0.1002</v>
      </c>
      <c r="H52" s="14">
        <v>0.1018</v>
      </c>
      <c r="I52" s="14">
        <v>0.10059999999999999</v>
      </c>
      <c r="J52" s="14">
        <v>0.1053</v>
      </c>
      <c r="K52" s="14">
        <v>0.10580000000000001</v>
      </c>
      <c r="L52" s="14"/>
      <c r="M52" s="14"/>
      <c r="N52" s="14"/>
      <c r="O52" s="14"/>
      <c r="P52" s="14"/>
    </row>
    <row r="53" spans="1:16" x14ac:dyDescent="0.25">
      <c r="A53" s="12" t="s">
        <v>69</v>
      </c>
      <c r="B53" s="14">
        <v>0.15</v>
      </c>
      <c r="C53" s="14">
        <v>0.15</v>
      </c>
      <c r="D53" s="14">
        <v>0.15</v>
      </c>
      <c r="E53" s="14">
        <v>0.15</v>
      </c>
      <c r="F53" s="14">
        <v>0.15</v>
      </c>
      <c r="G53" s="14">
        <v>0.15</v>
      </c>
      <c r="H53" s="14">
        <v>0.15</v>
      </c>
      <c r="I53" s="14">
        <v>0.15</v>
      </c>
      <c r="J53" s="14">
        <v>0.15</v>
      </c>
      <c r="K53" s="14">
        <v>0.15</v>
      </c>
      <c r="L53" s="14"/>
      <c r="M53" s="14"/>
      <c r="N53" s="14"/>
      <c r="O53" s="14"/>
      <c r="P53" s="14"/>
    </row>
    <row r="54" spans="1:16" x14ac:dyDescent="0.25">
      <c r="A54" s="12" t="s">
        <v>70</v>
      </c>
      <c r="B54" s="14">
        <v>9.7199999999999995E-2</v>
      </c>
      <c r="C54" s="14">
        <v>9.7600000000000006E-2</v>
      </c>
      <c r="D54" s="14">
        <v>9.4399999999999998E-2</v>
      </c>
      <c r="E54" s="14">
        <v>9.6100000000000005E-2</v>
      </c>
      <c r="F54" s="14">
        <v>9.5500000000000002E-2</v>
      </c>
      <c r="G54" s="14">
        <v>9.6500000000000002E-2</v>
      </c>
      <c r="H54" s="14">
        <v>9.8000000000000004E-2</v>
      </c>
      <c r="I54" s="14">
        <v>9.7000000000000003E-2</v>
      </c>
      <c r="J54" s="14">
        <v>0.10150000000000001</v>
      </c>
      <c r="K54" s="14">
        <v>0.1019</v>
      </c>
      <c r="L54" s="14"/>
      <c r="M54" s="14"/>
      <c r="N54" s="14"/>
      <c r="O54" s="14"/>
      <c r="P54" s="14"/>
    </row>
    <row r="55" spans="1:16" x14ac:dyDescent="0.25">
      <c r="A55" s="12" t="s">
        <v>71</v>
      </c>
      <c r="B55" s="14">
        <v>7.1999999999999995E-2</v>
      </c>
      <c r="C55" s="14">
        <v>7.2300000000000003E-2</v>
      </c>
      <c r="D55" s="14">
        <v>6.9900000000000004E-2</v>
      </c>
      <c r="E55" s="14">
        <v>7.1199999999999999E-2</v>
      </c>
      <c r="F55" s="14">
        <v>7.0699999999999999E-2</v>
      </c>
      <c r="G55" s="14">
        <v>7.1499999999999994E-2</v>
      </c>
      <c r="H55" s="14">
        <v>7.2599999999999998E-2</v>
      </c>
      <c r="I55" s="14">
        <v>7.1800000000000003E-2</v>
      </c>
      <c r="J55" s="14">
        <v>7.51E-2</v>
      </c>
      <c r="K55" s="14">
        <v>7.5499999999999998E-2</v>
      </c>
      <c r="L55" s="14"/>
      <c r="M55" s="14"/>
      <c r="N55" s="14"/>
      <c r="O55" s="14"/>
      <c r="P55" s="14"/>
    </row>
    <row r="56" spans="1:16" x14ac:dyDescent="0.25">
      <c r="A56" s="12" t="s">
        <v>72</v>
      </c>
      <c r="B56" s="14">
        <v>0.13120000000000001</v>
      </c>
      <c r="C56" s="14">
        <v>0.13170000000000001</v>
      </c>
      <c r="D56" s="14">
        <v>0.1207</v>
      </c>
      <c r="E56" s="14">
        <v>0.12280000000000001</v>
      </c>
      <c r="F56" s="14">
        <v>0.12909999999999999</v>
      </c>
      <c r="G56" s="14">
        <v>0.1305</v>
      </c>
      <c r="H56" s="14">
        <v>0.1326</v>
      </c>
      <c r="I56" s="14">
        <v>0.13109999999999999</v>
      </c>
      <c r="J56" s="14">
        <v>0.1447</v>
      </c>
      <c r="K56" s="14">
        <v>0.1454</v>
      </c>
      <c r="L56" s="14"/>
      <c r="M56" s="14"/>
      <c r="N56" s="14"/>
      <c r="O56" s="14"/>
      <c r="P56" s="14"/>
    </row>
    <row r="57" spans="1:16" x14ac:dyDescent="0.25">
      <c r="A57" s="12" t="s">
        <v>73</v>
      </c>
      <c r="B57" s="14">
        <v>0.1042</v>
      </c>
      <c r="C57" s="14">
        <v>0.1046</v>
      </c>
      <c r="D57" s="14">
        <v>0.10780000000000001</v>
      </c>
      <c r="E57" s="14">
        <v>0.10970000000000001</v>
      </c>
      <c r="F57" s="14">
        <v>0.109</v>
      </c>
      <c r="G57" s="14">
        <v>0.11020000000000001</v>
      </c>
      <c r="H57" s="14">
        <v>0.11550000000000001</v>
      </c>
      <c r="I57" s="14">
        <v>0.1142</v>
      </c>
      <c r="J57" s="14">
        <v>0.1195</v>
      </c>
      <c r="K57" s="14">
        <v>0.1201</v>
      </c>
      <c r="L57" s="14"/>
      <c r="M57" s="14"/>
      <c r="N57" s="14"/>
      <c r="O57" s="14"/>
      <c r="P57" s="14"/>
    </row>
    <row r="58" spans="1:16" x14ac:dyDescent="0.25">
      <c r="A58" s="12" t="s">
        <v>74</v>
      </c>
      <c r="B58" s="14">
        <v>5.0500000000000003E-2</v>
      </c>
      <c r="C58" s="14">
        <v>5.0599999999999999E-2</v>
      </c>
      <c r="D58" s="14">
        <v>4.9000000000000002E-2</v>
      </c>
      <c r="E58" s="14">
        <v>4.99E-2</v>
      </c>
      <c r="F58" s="14">
        <v>4.9500000000000002E-2</v>
      </c>
      <c r="G58" s="14">
        <v>5.0099999999999999E-2</v>
      </c>
      <c r="H58" s="14">
        <v>5.16E-2</v>
      </c>
      <c r="I58" s="14">
        <v>5.0999999999999997E-2</v>
      </c>
      <c r="J58" s="14">
        <v>5.3400000000000003E-2</v>
      </c>
      <c r="K58" s="14">
        <v>5.3600000000000002E-2</v>
      </c>
      <c r="L58" s="14"/>
      <c r="M58" s="14"/>
      <c r="N58" s="14"/>
      <c r="O58" s="14"/>
      <c r="P58" s="14"/>
    </row>
    <row r="59" spans="1:16" x14ac:dyDescent="0.25">
      <c r="A59" s="12" t="s">
        <v>75</v>
      </c>
      <c r="B59" s="14">
        <v>0.11169999999999999</v>
      </c>
      <c r="C59" s="14">
        <v>0.11210000000000001</v>
      </c>
      <c r="D59" s="14">
        <v>0.1085</v>
      </c>
      <c r="E59" s="14">
        <v>0.1104</v>
      </c>
      <c r="F59" s="14">
        <v>0.10970000000000001</v>
      </c>
      <c r="G59" s="14">
        <v>0.1109</v>
      </c>
      <c r="H59" s="14">
        <v>0.11260000000000001</v>
      </c>
      <c r="I59" s="14">
        <v>0.1114</v>
      </c>
      <c r="J59" s="14">
        <v>0.1166</v>
      </c>
      <c r="K59" s="14">
        <v>0.1171</v>
      </c>
      <c r="L59" s="14"/>
      <c r="M59" s="14"/>
      <c r="N59" s="14"/>
      <c r="O59" s="14"/>
      <c r="P59" s="14"/>
    </row>
    <row r="60" spans="1:16" x14ac:dyDescent="0.25">
      <c r="A60" s="12" t="s">
        <v>76</v>
      </c>
      <c r="B60" s="14">
        <v>0.17799999999999999</v>
      </c>
      <c r="C60" s="14">
        <v>0.17860000000000001</v>
      </c>
      <c r="D60" s="14">
        <v>0.1729</v>
      </c>
      <c r="E60" s="14">
        <v>0.1759</v>
      </c>
      <c r="F60" s="14">
        <v>0.17469999999999999</v>
      </c>
      <c r="G60" s="14">
        <v>0.1767</v>
      </c>
      <c r="H60" s="14">
        <v>0.17949999999999999</v>
      </c>
      <c r="I60" s="14">
        <v>0.17749999999999999</v>
      </c>
      <c r="J60" s="14">
        <v>0.1857</v>
      </c>
      <c r="K60" s="14">
        <v>0.18659999999999999</v>
      </c>
      <c r="L60" s="14"/>
      <c r="M60" s="14"/>
      <c r="N60" s="14"/>
      <c r="O60" s="14"/>
      <c r="P60" s="14"/>
    </row>
    <row r="61" spans="1:16" x14ac:dyDescent="0.25">
      <c r="A61" s="12" t="s">
        <v>77</v>
      </c>
      <c r="B61" s="14">
        <v>0.11849999999999999</v>
      </c>
      <c r="C61" s="14">
        <v>0.11890000000000001</v>
      </c>
      <c r="D61" s="14">
        <v>0.11509999999999999</v>
      </c>
      <c r="E61" s="14">
        <v>0.1172</v>
      </c>
      <c r="F61" s="14">
        <v>0.1164</v>
      </c>
      <c r="G61" s="14">
        <v>0.1177</v>
      </c>
      <c r="H61" s="14">
        <v>0.1195</v>
      </c>
      <c r="I61" s="14">
        <v>0.1182</v>
      </c>
      <c r="J61" s="14">
        <v>0.1237</v>
      </c>
      <c r="K61" s="14">
        <v>0.1242</v>
      </c>
      <c r="L61" s="14"/>
      <c r="M61" s="14"/>
      <c r="N61" s="14"/>
      <c r="O61" s="14"/>
      <c r="P61" s="14"/>
    </row>
    <row r="62" spans="1:16" x14ac:dyDescent="0.25">
      <c r="A62" s="12" t="s">
        <v>78</v>
      </c>
      <c r="B62" s="14">
        <v>0.1341</v>
      </c>
      <c r="C62" s="14">
        <v>0.13450000000000001</v>
      </c>
      <c r="D62" s="14">
        <v>0.13020000000000001</v>
      </c>
      <c r="E62" s="14">
        <v>0.13250000000000001</v>
      </c>
      <c r="F62" s="14">
        <v>0.1263</v>
      </c>
      <c r="G62" s="14">
        <v>0.12770000000000001</v>
      </c>
      <c r="H62" s="14">
        <v>0.12970000000000001</v>
      </c>
      <c r="I62" s="14">
        <v>0.12820000000000001</v>
      </c>
      <c r="J62" s="14">
        <v>0.13420000000000001</v>
      </c>
      <c r="K62" s="14">
        <v>0.1348</v>
      </c>
      <c r="L62" s="14"/>
      <c r="M62" s="14"/>
      <c r="N62" s="14"/>
      <c r="O62" s="14"/>
      <c r="P62" s="14"/>
    </row>
    <row r="63" spans="1:16" x14ac:dyDescent="0.25">
      <c r="A63" s="12" t="s">
        <v>79</v>
      </c>
      <c r="B63" s="14">
        <v>8.6499999999999994E-2</v>
      </c>
      <c r="C63" s="14">
        <v>8.6800000000000002E-2</v>
      </c>
      <c r="D63" s="14">
        <v>8.4000000000000005E-2</v>
      </c>
      <c r="E63" s="14">
        <v>8.5500000000000007E-2</v>
      </c>
      <c r="F63" s="14">
        <v>8.4900000000000003E-2</v>
      </c>
      <c r="G63" s="14">
        <v>8.5800000000000001E-2</v>
      </c>
      <c r="H63" s="14">
        <v>8.72E-2</v>
      </c>
      <c r="I63" s="14">
        <v>8.6199999999999999E-2</v>
      </c>
      <c r="J63" s="14">
        <v>9.0200000000000002E-2</v>
      </c>
      <c r="K63" s="14">
        <v>9.06E-2</v>
      </c>
      <c r="L63" s="14"/>
      <c r="M63" s="14"/>
      <c r="N63" s="14"/>
      <c r="O63" s="14"/>
      <c r="P63" s="14"/>
    </row>
  </sheetData>
  <sheetProtection algorithmName="SHA-512" hashValue="MQC4lBZLMVKFA11wMLVqfZ0fpFkQcemqWMo2Jw+ReXOy2sPYTmc94MMm96dYNoHYjJTytNz/sTu64NnG73ietQ==" saltValue="DmrrLeAVO6/hl/zgCDnq1A==" spinCount="100000" sheet="1" objects="1" scenarios="1"/>
  <pageMargins left="0.46" right="0.7" top="0.25" bottom="0.3" header="0.25" footer="0.3"/>
  <pageSetup scale="6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3"/>
  <sheetViews>
    <sheetView workbookViewId="0">
      <pane xSplit="1" ySplit="2" topLeftCell="B30" activePane="bottomRight" state="frozen"/>
      <selection activeCell="J1" sqref="J1:K1"/>
      <selection pane="topRight" activeCell="J1" sqref="J1:K1"/>
      <selection pane="bottomLeft" activeCell="J1" sqref="J1:K1"/>
      <selection pane="bottomRight" activeCell="K64" sqref="K64"/>
    </sheetView>
  </sheetViews>
  <sheetFormatPr defaultRowHeight="15" x14ac:dyDescent="0.25"/>
  <cols>
    <col min="1" max="1" width="15.5703125" style="1" customWidth="1"/>
    <col min="2" max="16" width="8.85546875" style="13" customWidth="1"/>
  </cols>
  <sheetData>
    <row r="1" spans="1:16" x14ac:dyDescent="0.25">
      <c r="A1" s="1" t="s">
        <v>129</v>
      </c>
    </row>
    <row r="2" spans="1:16" s="1" customFormat="1" x14ac:dyDescent="0.25">
      <c r="A2" s="1" t="s">
        <v>81</v>
      </c>
      <c r="B2" s="15" t="s">
        <v>165</v>
      </c>
      <c r="C2" s="15" t="s">
        <v>166</v>
      </c>
      <c r="D2" s="15" t="s">
        <v>167</v>
      </c>
      <c r="E2" s="15" t="s">
        <v>168</v>
      </c>
      <c r="F2" s="15" t="s">
        <v>182</v>
      </c>
      <c r="G2" s="15" t="s">
        <v>183</v>
      </c>
      <c r="H2" s="15" t="s">
        <v>184</v>
      </c>
      <c r="I2" s="15" t="s">
        <v>185</v>
      </c>
      <c r="J2" s="15" t="s">
        <v>186</v>
      </c>
      <c r="K2" s="15" t="s">
        <v>187</v>
      </c>
      <c r="L2" s="15" t="s">
        <v>188</v>
      </c>
      <c r="M2" s="15" t="s">
        <v>189</v>
      </c>
      <c r="N2" s="15"/>
      <c r="O2" s="15"/>
      <c r="P2" s="15"/>
    </row>
    <row r="3" spans="1:16" x14ac:dyDescent="0.25">
      <c r="A3" s="4" t="s">
        <v>13</v>
      </c>
      <c r="B3" s="14">
        <v>0</v>
      </c>
      <c r="C3" s="14">
        <v>0</v>
      </c>
      <c r="D3" s="14">
        <v>0</v>
      </c>
      <c r="E3" s="14">
        <v>0</v>
      </c>
      <c r="F3" s="14">
        <v>0.09</v>
      </c>
      <c r="G3" s="14">
        <v>0.13</v>
      </c>
      <c r="H3" s="14">
        <v>0.13</v>
      </c>
      <c r="I3" s="14">
        <v>0.13</v>
      </c>
      <c r="J3" s="14">
        <v>0.13</v>
      </c>
      <c r="K3" s="14">
        <v>0.13</v>
      </c>
      <c r="L3" s="14"/>
      <c r="M3" s="14"/>
      <c r="N3" s="14"/>
      <c r="O3" s="14"/>
      <c r="P3" s="14"/>
    </row>
    <row r="4" spans="1:16" x14ac:dyDescent="0.25">
      <c r="A4" s="4" t="s">
        <v>14</v>
      </c>
      <c r="B4" s="14">
        <v>0.1009</v>
      </c>
      <c r="C4" s="14">
        <v>0.1013</v>
      </c>
      <c r="D4" s="14">
        <v>9.8000000000000004E-2</v>
      </c>
      <c r="E4" s="14">
        <v>0.1033</v>
      </c>
      <c r="F4" s="14">
        <v>0.1026</v>
      </c>
      <c r="G4" s="14">
        <v>0.1037</v>
      </c>
      <c r="H4" s="14">
        <v>0.1053</v>
      </c>
      <c r="I4" s="14">
        <v>0.1042</v>
      </c>
      <c r="J4" s="14">
        <v>0.109</v>
      </c>
      <c r="K4" s="14">
        <v>0.1095</v>
      </c>
      <c r="L4" s="14"/>
      <c r="M4" s="14"/>
      <c r="N4" s="14"/>
      <c r="O4" s="14"/>
      <c r="P4" s="14"/>
    </row>
    <row r="5" spans="1:16" x14ac:dyDescent="0.25">
      <c r="A5" s="4" t="s">
        <v>15</v>
      </c>
      <c r="B5" s="14">
        <v>8.8700000000000001E-2</v>
      </c>
      <c r="C5" s="14">
        <v>8.8999999999999996E-2</v>
      </c>
      <c r="D5" s="14">
        <v>8.6099999999999996E-2</v>
      </c>
      <c r="E5" s="14">
        <v>8.7999999999999995E-2</v>
      </c>
      <c r="F5" s="14">
        <v>8.7400000000000005E-2</v>
      </c>
      <c r="G5" s="14">
        <v>8.8400000000000006E-2</v>
      </c>
      <c r="H5" s="14">
        <v>8.9800000000000005E-2</v>
      </c>
      <c r="I5" s="14">
        <v>8.8800000000000004E-2</v>
      </c>
      <c r="J5" s="14">
        <v>9.2899999999999996E-2</v>
      </c>
      <c r="K5" s="14">
        <v>9.3399999999999997E-2</v>
      </c>
      <c r="L5" s="14"/>
      <c r="M5" s="14"/>
      <c r="N5" s="14"/>
      <c r="O5" s="14"/>
      <c r="P5" s="14"/>
    </row>
    <row r="6" spans="1:16" x14ac:dyDescent="0.25">
      <c r="A6" s="4" t="s">
        <v>18</v>
      </c>
      <c r="B6" s="14">
        <v>6.4899999999999999E-2</v>
      </c>
      <c r="C6" s="14">
        <v>6.5100000000000005E-2</v>
      </c>
      <c r="D6" s="14">
        <v>6.3100000000000003E-2</v>
      </c>
      <c r="E6" s="14">
        <v>6.4199999999999993E-2</v>
      </c>
      <c r="F6" s="14">
        <v>6.3700000000000007E-2</v>
      </c>
      <c r="G6" s="14">
        <v>6.4399999999999999E-2</v>
      </c>
      <c r="H6" s="14">
        <v>6.5500000000000003E-2</v>
      </c>
      <c r="I6" s="14">
        <v>6.4699999999999994E-2</v>
      </c>
      <c r="J6" s="14">
        <v>6.7699999999999996E-2</v>
      </c>
      <c r="K6" s="14">
        <v>6.8099999999999994E-2</v>
      </c>
      <c r="L6" s="14"/>
      <c r="M6" s="14"/>
      <c r="N6" s="14"/>
      <c r="O6" s="14"/>
      <c r="P6" s="14"/>
    </row>
    <row r="7" spans="1:16" x14ac:dyDescent="0.25">
      <c r="A7" s="4" t="s">
        <v>16</v>
      </c>
      <c r="B7" s="14">
        <v>0.2555</v>
      </c>
      <c r="C7" s="14">
        <v>0.28810000000000002</v>
      </c>
      <c r="D7" s="14">
        <v>0.28810000000000002</v>
      </c>
      <c r="E7" s="14">
        <v>0.28810000000000002</v>
      </c>
      <c r="F7" s="14">
        <v>0.28810000000000002</v>
      </c>
      <c r="G7" s="14">
        <v>0.3211</v>
      </c>
      <c r="H7" s="14">
        <v>0.3211</v>
      </c>
      <c r="I7" s="14">
        <v>0.3211</v>
      </c>
      <c r="J7" s="14">
        <v>0.3211</v>
      </c>
      <c r="K7" s="14">
        <v>0.14499999999999999</v>
      </c>
      <c r="L7" s="14"/>
      <c r="M7" s="14"/>
      <c r="N7" s="14"/>
      <c r="O7" s="14"/>
      <c r="P7" s="14"/>
    </row>
    <row r="8" spans="1:16" x14ac:dyDescent="0.25">
      <c r="A8" s="4" t="s">
        <v>17</v>
      </c>
      <c r="B8" s="14">
        <v>0</v>
      </c>
      <c r="C8" s="14">
        <v>0</v>
      </c>
      <c r="D8" s="14">
        <v>0</v>
      </c>
      <c r="E8" s="14">
        <v>0</v>
      </c>
      <c r="F8" s="14">
        <v>0</v>
      </c>
      <c r="G8" s="14">
        <v>0</v>
      </c>
      <c r="H8" s="14">
        <v>0</v>
      </c>
      <c r="I8" s="14">
        <v>0</v>
      </c>
      <c r="J8" s="14">
        <v>0</v>
      </c>
      <c r="K8" s="14">
        <v>0</v>
      </c>
      <c r="L8" s="14"/>
      <c r="M8" s="14"/>
      <c r="N8" s="14"/>
      <c r="O8" s="14"/>
      <c r="P8" s="14"/>
    </row>
    <row r="9" spans="1:16" x14ac:dyDescent="0.25">
      <c r="A9" s="4" t="s">
        <v>27</v>
      </c>
      <c r="B9" s="14">
        <v>7.9200000000000007E-2</v>
      </c>
      <c r="C9" s="14">
        <v>8.6800000000000002E-2</v>
      </c>
      <c r="D9" s="14">
        <v>8.7599999999999997E-2</v>
      </c>
      <c r="E9" s="14">
        <v>8.9099999999999999E-2</v>
      </c>
      <c r="F9" s="14">
        <v>8.8499999999999995E-2</v>
      </c>
      <c r="G9" s="14">
        <v>8.9499999999999996E-2</v>
      </c>
      <c r="H9" s="14">
        <v>9.4500000000000001E-2</v>
      </c>
      <c r="I9" s="14">
        <v>9.3399999999999997E-2</v>
      </c>
      <c r="J9" s="14">
        <v>9.7799999999999998E-2</v>
      </c>
      <c r="K9" s="14">
        <v>9.8199999999999996E-2</v>
      </c>
      <c r="L9" s="14"/>
      <c r="M9" s="14"/>
      <c r="N9" s="14"/>
      <c r="O9" s="14"/>
      <c r="P9" s="14"/>
    </row>
    <row r="10" spans="1:16" x14ac:dyDescent="0.25">
      <c r="A10" s="4" t="s">
        <v>28</v>
      </c>
      <c r="B10" s="14">
        <v>9.0200000000000002E-2</v>
      </c>
      <c r="C10" s="14">
        <v>9.0499999999999997E-2</v>
      </c>
      <c r="D10" s="14">
        <v>8.7599999999999997E-2</v>
      </c>
      <c r="E10" s="14">
        <v>8.9099999999999999E-2</v>
      </c>
      <c r="F10" s="14">
        <v>8.8499999999999995E-2</v>
      </c>
      <c r="G10" s="14">
        <v>8.9499999999999996E-2</v>
      </c>
      <c r="H10" s="14">
        <v>9.0899999999999995E-2</v>
      </c>
      <c r="I10" s="14">
        <v>8.9899999999999994E-2</v>
      </c>
      <c r="J10" s="14">
        <v>9.4100000000000003E-2</v>
      </c>
      <c r="K10" s="14">
        <v>9.4500000000000001E-2</v>
      </c>
      <c r="L10" s="14"/>
      <c r="M10" s="14"/>
      <c r="N10" s="14"/>
      <c r="O10" s="14"/>
      <c r="P10" s="14"/>
    </row>
    <row r="11" spans="1:16" x14ac:dyDescent="0.25">
      <c r="A11" s="4" t="s">
        <v>29</v>
      </c>
      <c r="B11" s="14">
        <v>8.2900000000000001E-2</v>
      </c>
      <c r="C11" s="14">
        <v>8.3199999999999996E-2</v>
      </c>
      <c r="D11" s="14">
        <v>8.0500000000000002E-2</v>
      </c>
      <c r="E11" s="14">
        <v>8.2000000000000003E-2</v>
      </c>
      <c r="F11" s="14">
        <v>8.14E-2</v>
      </c>
      <c r="G11" s="14">
        <v>8.2299999999999998E-2</v>
      </c>
      <c r="H11" s="14">
        <v>8.3599999999999994E-2</v>
      </c>
      <c r="I11" s="14">
        <v>8.2699999999999996E-2</v>
      </c>
      <c r="J11" s="14">
        <v>8.6499999999999994E-2</v>
      </c>
      <c r="K11" s="14">
        <v>8.6900000000000005E-2</v>
      </c>
      <c r="L11" s="14"/>
      <c r="M11" s="14"/>
      <c r="N11" s="14"/>
      <c r="O11" s="14"/>
      <c r="P11" s="14"/>
    </row>
    <row r="12" spans="1:16" x14ac:dyDescent="0.25">
      <c r="A12" s="4" t="s">
        <v>30</v>
      </c>
      <c r="B12" s="14">
        <v>0.13800000000000001</v>
      </c>
      <c r="C12" s="14">
        <v>0.13850000000000001</v>
      </c>
      <c r="D12" s="14">
        <v>0.1341</v>
      </c>
      <c r="E12" s="14">
        <v>0.13639999999999999</v>
      </c>
      <c r="F12" s="14">
        <v>0.1401</v>
      </c>
      <c r="G12" s="14">
        <v>0.1416</v>
      </c>
      <c r="H12" s="14">
        <v>0.14380000000000001</v>
      </c>
      <c r="I12" s="14">
        <v>0.14230000000000001</v>
      </c>
      <c r="J12" s="14">
        <v>0.15179999999999999</v>
      </c>
      <c r="K12" s="14">
        <v>0.15260000000000001</v>
      </c>
      <c r="L12" s="14"/>
      <c r="M12" s="14"/>
      <c r="N12" s="14"/>
      <c r="O12" s="14"/>
      <c r="P12" s="14"/>
    </row>
    <row r="13" spans="1:16" x14ac:dyDescent="0.25">
      <c r="A13" s="4" t="s">
        <v>31</v>
      </c>
      <c r="B13" s="14">
        <v>0.1124</v>
      </c>
      <c r="C13" s="14">
        <v>0.1128</v>
      </c>
      <c r="D13" s="14">
        <v>0.10920000000000001</v>
      </c>
      <c r="E13" s="14">
        <v>0.1111</v>
      </c>
      <c r="F13" s="14">
        <v>0.1142</v>
      </c>
      <c r="G13" s="14">
        <v>0.11550000000000001</v>
      </c>
      <c r="H13" s="14">
        <v>0.1173</v>
      </c>
      <c r="I13" s="14">
        <v>0.11600000000000001</v>
      </c>
      <c r="J13" s="14">
        <v>0.1245</v>
      </c>
      <c r="K13" s="14">
        <v>0.12509999999999999</v>
      </c>
      <c r="L13" s="14"/>
      <c r="M13" s="14"/>
      <c r="N13" s="14"/>
      <c r="O13" s="14"/>
      <c r="P13" s="14"/>
    </row>
    <row r="14" spans="1:16" x14ac:dyDescent="0.25">
      <c r="A14" s="4" t="s">
        <v>32</v>
      </c>
      <c r="B14" s="14">
        <v>0.1082</v>
      </c>
      <c r="C14" s="14">
        <v>0.1085</v>
      </c>
      <c r="D14" s="14">
        <v>0.105</v>
      </c>
      <c r="E14" s="14">
        <v>0.1069</v>
      </c>
      <c r="F14" s="14">
        <v>0.1062</v>
      </c>
      <c r="G14" s="14">
        <v>0.1074</v>
      </c>
      <c r="H14" s="14">
        <v>0.109</v>
      </c>
      <c r="I14" s="14">
        <v>0.10780000000000001</v>
      </c>
      <c r="J14" s="14">
        <v>0.1129</v>
      </c>
      <c r="K14" s="14">
        <v>0.1134</v>
      </c>
      <c r="L14" s="14"/>
      <c r="M14" s="14"/>
      <c r="N14" s="14"/>
      <c r="O14" s="14"/>
      <c r="P14" s="14"/>
    </row>
    <row r="15" spans="1:16" x14ac:dyDescent="0.25">
      <c r="A15" s="4" t="s">
        <v>33</v>
      </c>
      <c r="B15" s="14">
        <v>0</v>
      </c>
      <c r="C15" s="14">
        <v>0</v>
      </c>
      <c r="D15" s="14">
        <v>0</v>
      </c>
      <c r="E15" s="14">
        <v>0</v>
      </c>
      <c r="F15" s="14">
        <v>0</v>
      </c>
      <c r="G15" s="14">
        <v>0</v>
      </c>
      <c r="H15" s="14">
        <v>0</v>
      </c>
      <c r="I15" s="14">
        <v>0</v>
      </c>
      <c r="J15" s="14">
        <v>0</v>
      </c>
      <c r="K15" s="14">
        <v>0</v>
      </c>
      <c r="L15" s="14"/>
      <c r="M15" s="14"/>
      <c r="N15" s="14"/>
      <c r="O15" s="14"/>
      <c r="P15" s="14"/>
    </row>
    <row r="16" spans="1:16" x14ac:dyDescent="0.25">
      <c r="A16" s="4" t="s">
        <v>34</v>
      </c>
      <c r="B16" s="14">
        <v>0.23569999999999999</v>
      </c>
      <c r="C16" s="14">
        <v>0.23649999999999999</v>
      </c>
      <c r="D16" s="14">
        <v>0.23980000000000001</v>
      </c>
      <c r="E16" s="14">
        <v>0.24399999999999999</v>
      </c>
      <c r="F16" s="14">
        <v>0.22989999999999999</v>
      </c>
      <c r="G16" s="14">
        <v>0.23250000000000001</v>
      </c>
      <c r="H16" s="14">
        <v>0.24199999999999999</v>
      </c>
      <c r="I16" s="14">
        <v>0.2394</v>
      </c>
      <c r="J16" s="14">
        <v>0.24660000000000001</v>
      </c>
      <c r="K16" s="14">
        <v>0.24779999999999999</v>
      </c>
      <c r="L16" s="14"/>
      <c r="M16" s="14"/>
      <c r="N16" s="14"/>
      <c r="O16" s="14"/>
      <c r="P16" s="14"/>
    </row>
    <row r="17" spans="1:16" x14ac:dyDescent="0.25">
      <c r="A17" s="4" t="s">
        <v>35</v>
      </c>
      <c r="B17" s="14">
        <v>0.11890000000000001</v>
      </c>
      <c r="C17" s="14">
        <v>0.1193</v>
      </c>
      <c r="D17" s="14">
        <v>0.11899999999999999</v>
      </c>
      <c r="E17" s="14">
        <v>0.1211</v>
      </c>
      <c r="F17" s="14">
        <v>0.1202</v>
      </c>
      <c r="G17" s="14">
        <v>0.1216</v>
      </c>
      <c r="H17" s="14">
        <v>0.12720000000000001</v>
      </c>
      <c r="I17" s="14">
        <v>0.1258</v>
      </c>
      <c r="J17" s="14">
        <v>0.13159999999999999</v>
      </c>
      <c r="K17" s="14">
        <v>0.1323</v>
      </c>
      <c r="L17" s="14"/>
      <c r="M17" s="14"/>
      <c r="N17" s="14"/>
      <c r="O17" s="14"/>
      <c r="P17" s="14"/>
    </row>
    <row r="18" spans="1:16" x14ac:dyDescent="0.25">
      <c r="A18" s="4" t="s">
        <v>36</v>
      </c>
      <c r="B18" s="14">
        <v>0</v>
      </c>
      <c r="C18" s="14">
        <v>0</v>
      </c>
      <c r="D18" s="14">
        <v>0</v>
      </c>
      <c r="E18" s="14">
        <v>0</v>
      </c>
      <c r="F18" s="14">
        <v>0</v>
      </c>
      <c r="G18" s="14">
        <v>0</v>
      </c>
      <c r="H18" s="14">
        <v>0</v>
      </c>
      <c r="I18" s="14">
        <v>0</v>
      </c>
      <c r="J18" s="14">
        <v>0</v>
      </c>
      <c r="K18" s="14">
        <v>0</v>
      </c>
      <c r="L18" s="14"/>
      <c r="M18" s="14"/>
      <c r="N18" s="14"/>
      <c r="O18" s="14"/>
      <c r="P18" s="14"/>
    </row>
    <row r="19" spans="1:16" x14ac:dyDescent="0.25">
      <c r="A19" s="4" t="s">
        <v>37</v>
      </c>
      <c r="B19" s="14">
        <v>8.6499999999999994E-2</v>
      </c>
      <c r="C19" s="14">
        <v>8.6800000000000002E-2</v>
      </c>
      <c r="D19" s="14">
        <v>8.4000000000000005E-2</v>
      </c>
      <c r="E19" s="14">
        <v>8.5500000000000007E-2</v>
      </c>
      <c r="F19" s="14">
        <v>8.4900000000000003E-2</v>
      </c>
      <c r="G19" s="14">
        <v>8.5800000000000001E-2</v>
      </c>
      <c r="H19" s="14">
        <v>8.72E-2</v>
      </c>
      <c r="I19" s="14">
        <v>8.6199999999999999E-2</v>
      </c>
      <c r="J19" s="14">
        <v>9.0200000000000002E-2</v>
      </c>
      <c r="K19" s="14">
        <v>9.06E-2</v>
      </c>
      <c r="L19" s="14"/>
      <c r="M19" s="14"/>
      <c r="N19" s="14"/>
      <c r="O19" s="14"/>
      <c r="P19" s="14"/>
    </row>
    <row r="20" spans="1:16" x14ac:dyDescent="0.25">
      <c r="A20" s="4" t="s">
        <v>38</v>
      </c>
      <c r="B20" s="14">
        <v>8.8700000000000001E-2</v>
      </c>
      <c r="C20" s="14">
        <v>8.8999999999999996E-2</v>
      </c>
      <c r="D20" s="14">
        <v>0.1004</v>
      </c>
      <c r="E20" s="14">
        <v>0.1022</v>
      </c>
      <c r="F20" s="14">
        <v>0.10150000000000001</v>
      </c>
      <c r="G20" s="14">
        <v>0.1026</v>
      </c>
      <c r="H20" s="14">
        <v>9.5799999999999996E-2</v>
      </c>
      <c r="I20" s="14">
        <v>9.4799999999999995E-2</v>
      </c>
      <c r="J20" s="14">
        <v>9.9199999999999997E-2</v>
      </c>
      <c r="K20" s="14">
        <v>9.9699999999999997E-2</v>
      </c>
      <c r="L20" s="14"/>
      <c r="M20" s="14"/>
      <c r="N20" s="14"/>
      <c r="O20" s="14"/>
      <c r="P20" s="14"/>
    </row>
    <row r="21" spans="1:16" x14ac:dyDescent="0.25">
      <c r="A21" s="4" t="s">
        <v>39</v>
      </c>
      <c r="B21" s="14">
        <v>1.5800000000000002E-2</v>
      </c>
      <c r="C21" s="14">
        <v>1.5900000000000001E-2</v>
      </c>
      <c r="D21" s="14">
        <v>1.8499999999999999E-2</v>
      </c>
      <c r="E21" s="14">
        <v>1.89E-2</v>
      </c>
      <c r="F21" s="14">
        <v>1.8700000000000001E-2</v>
      </c>
      <c r="G21" s="14">
        <v>1.9E-2</v>
      </c>
      <c r="H21" s="14">
        <v>1.7500000000000002E-2</v>
      </c>
      <c r="I21" s="14">
        <v>1.7299999999999999E-2</v>
      </c>
      <c r="J21" s="14">
        <v>1.8100000000000002E-2</v>
      </c>
      <c r="K21" s="14">
        <v>1.8200000000000001E-2</v>
      </c>
      <c r="L21" s="14"/>
      <c r="M21" s="14"/>
      <c r="N21" s="14"/>
      <c r="O21" s="14"/>
      <c r="P21" s="14"/>
    </row>
    <row r="22" spans="1:16" x14ac:dyDescent="0.25">
      <c r="A22" s="4" t="s">
        <v>40</v>
      </c>
      <c r="B22" s="14">
        <v>7.1999999999999995E-2</v>
      </c>
      <c r="C22" s="14">
        <v>7.2300000000000003E-2</v>
      </c>
      <c r="D22" s="14">
        <v>6.9900000000000004E-2</v>
      </c>
      <c r="E22" s="14">
        <v>7.1199999999999999E-2</v>
      </c>
      <c r="F22" s="14">
        <v>7.0699999999999999E-2</v>
      </c>
      <c r="G22" s="14">
        <v>7.1499999999999994E-2</v>
      </c>
      <c r="H22" s="14">
        <v>7.2599999999999998E-2</v>
      </c>
      <c r="I22" s="14">
        <v>7.1800000000000003E-2</v>
      </c>
      <c r="J22" s="14">
        <v>7.51E-2</v>
      </c>
      <c r="K22" s="14">
        <v>7.5499999999999998E-2</v>
      </c>
      <c r="L22" s="14"/>
      <c r="M22" s="14"/>
      <c r="N22" s="14"/>
      <c r="O22" s="14"/>
      <c r="P22" s="14"/>
    </row>
    <row r="23" spans="1:16" x14ac:dyDescent="0.25">
      <c r="A23" s="4" t="s">
        <v>41</v>
      </c>
      <c r="B23" s="14">
        <v>8.6499999999999994E-2</v>
      </c>
      <c r="C23" s="14">
        <v>8.6800000000000002E-2</v>
      </c>
      <c r="D23" s="14">
        <v>8.4000000000000005E-2</v>
      </c>
      <c r="E23" s="14">
        <v>8.5500000000000007E-2</v>
      </c>
      <c r="F23" s="14">
        <v>8.4900000000000003E-2</v>
      </c>
      <c r="G23" s="14">
        <v>8.5800000000000001E-2</v>
      </c>
      <c r="H23" s="14">
        <v>8.72E-2</v>
      </c>
      <c r="I23" s="14">
        <v>8.6199999999999999E-2</v>
      </c>
      <c r="J23" s="14">
        <v>9.0200000000000002E-2</v>
      </c>
      <c r="K23" s="14">
        <v>9.06E-2</v>
      </c>
      <c r="L23" s="14"/>
      <c r="M23" s="14"/>
      <c r="N23" s="14"/>
      <c r="O23" s="14"/>
      <c r="P23" s="14"/>
    </row>
    <row r="24" spans="1:16" x14ac:dyDescent="0.25">
      <c r="A24" s="4" t="s">
        <v>42</v>
      </c>
      <c r="B24" s="14">
        <v>0.14000000000000001</v>
      </c>
      <c r="C24" s="14">
        <v>0.14000000000000001</v>
      </c>
      <c r="D24" s="14">
        <v>0.14000000000000001</v>
      </c>
      <c r="E24" s="14">
        <v>0.14000000000000001</v>
      </c>
      <c r="F24" s="14">
        <v>0</v>
      </c>
      <c r="G24" s="14">
        <v>0</v>
      </c>
      <c r="H24" s="14">
        <v>0</v>
      </c>
      <c r="I24" s="14">
        <v>0</v>
      </c>
      <c r="J24" s="14">
        <v>0.125</v>
      </c>
      <c r="K24" s="14">
        <v>0.125</v>
      </c>
      <c r="L24" s="14"/>
      <c r="M24" s="14"/>
      <c r="N24" s="14"/>
      <c r="O24" s="14"/>
      <c r="P24" s="14"/>
    </row>
    <row r="25" spans="1:16" x14ac:dyDescent="0.25">
      <c r="A25" s="4" t="s">
        <v>43</v>
      </c>
      <c r="B25" s="14">
        <v>0.15379999999999999</v>
      </c>
      <c r="C25" s="14">
        <v>0.15440000000000001</v>
      </c>
      <c r="D25" s="14">
        <v>0.16450000000000001</v>
      </c>
      <c r="E25" s="14">
        <v>0.16750000000000001</v>
      </c>
      <c r="F25" s="14">
        <v>0.1663</v>
      </c>
      <c r="G25" s="14">
        <v>0.16819999999999999</v>
      </c>
      <c r="H25" s="14">
        <v>0.16750000000000001</v>
      </c>
      <c r="I25" s="14">
        <v>0.1656</v>
      </c>
      <c r="J25" s="14">
        <v>0.17330000000000001</v>
      </c>
      <c r="K25" s="14">
        <v>0.1741</v>
      </c>
      <c r="L25" s="14"/>
      <c r="M25" s="14"/>
      <c r="N25" s="14"/>
      <c r="O25" s="14"/>
      <c r="P25" s="14"/>
    </row>
    <row r="26" spans="1:16" x14ac:dyDescent="0.25">
      <c r="A26" s="4" t="s">
        <v>44</v>
      </c>
      <c r="B26" s="14">
        <v>0</v>
      </c>
      <c r="C26" s="14">
        <v>0</v>
      </c>
      <c r="D26" s="14">
        <v>0</v>
      </c>
      <c r="E26" s="14">
        <v>0</v>
      </c>
      <c r="F26" s="14">
        <v>0</v>
      </c>
      <c r="G26" s="14">
        <v>0</v>
      </c>
      <c r="H26" s="14">
        <v>0</v>
      </c>
      <c r="I26" s="14">
        <v>0</v>
      </c>
      <c r="J26" s="14">
        <v>0</v>
      </c>
      <c r="K26" s="14">
        <v>0</v>
      </c>
      <c r="L26" s="14"/>
      <c r="M26" s="14"/>
      <c r="N26" s="14"/>
      <c r="O26" s="14"/>
      <c r="P26" s="14"/>
    </row>
    <row r="27" spans="1:16" x14ac:dyDescent="0.25">
      <c r="A27" s="4" t="s">
        <v>45</v>
      </c>
      <c r="B27" s="14">
        <v>0.1593</v>
      </c>
      <c r="C27" s="14">
        <v>0.16889999999999999</v>
      </c>
      <c r="D27" s="14">
        <v>0.16619999999999999</v>
      </c>
      <c r="E27" s="14">
        <v>0.16070000000000001</v>
      </c>
      <c r="F27" s="14">
        <v>0.15809999999999999</v>
      </c>
      <c r="G27" s="14">
        <v>0.17280000000000001</v>
      </c>
      <c r="H27" s="14">
        <v>0.1711</v>
      </c>
      <c r="I27" s="14">
        <v>0.1595</v>
      </c>
      <c r="J27" s="14">
        <v>0.1726</v>
      </c>
      <c r="K27" s="14">
        <v>0.1749</v>
      </c>
      <c r="L27" s="14"/>
      <c r="M27" s="14"/>
      <c r="N27" s="14"/>
      <c r="O27" s="14"/>
      <c r="P27" s="14"/>
    </row>
    <row r="28" spans="1:16" x14ac:dyDescent="0.25">
      <c r="A28" s="4" t="s">
        <v>46</v>
      </c>
      <c r="B28" s="14">
        <v>0.1027</v>
      </c>
      <c r="C28" s="14">
        <v>0.1031</v>
      </c>
      <c r="D28" s="14">
        <v>9.9699999999999997E-2</v>
      </c>
      <c r="E28" s="14">
        <v>0.10150000000000001</v>
      </c>
      <c r="F28" s="14">
        <v>0.1008</v>
      </c>
      <c r="G28" s="14">
        <v>0.1019</v>
      </c>
      <c r="H28" s="14">
        <v>0.10349999999999999</v>
      </c>
      <c r="I28" s="14">
        <v>0.1024</v>
      </c>
      <c r="J28" s="14">
        <v>0.1195</v>
      </c>
      <c r="K28" s="14">
        <v>0.1201</v>
      </c>
      <c r="L28" s="14"/>
      <c r="M28" s="14"/>
      <c r="N28" s="14"/>
      <c r="O28" s="14"/>
      <c r="P28" s="14"/>
    </row>
    <row r="29" spans="1:16" x14ac:dyDescent="0.25">
      <c r="A29" s="4" t="s">
        <v>47</v>
      </c>
      <c r="B29" s="14">
        <v>7.9200000000000007E-2</v>
      </c>
      <c r="C29" s="14">
        <v>7.9500000000000001E-2</v>
      </c>
      <c r="D29" s="14">
        <v>8.5699999999999998E-2</v>
      </c>
      <c r="E29" s="14">
        <v>8.72E-2</v>
      </c>
      <c r="F29" s="14">
        <v>8.6599999999999996E-2</v>
      </c>
      <c r="G29" s="14">
        <v>8.7599999999999997E-2</v>
      </c>
      <c r="H29" s="14">
        <v>9.8000000000000004E-2</v>
      </c>
      <c r="I29" s="14">
        <v>9.7000000000000003E-2</v>
      </c>
      <c r="J29" s="14">
        <v>0.10150000000000001</v>
      </c>
      <c r="K29" s="14">
        <v>0.1019</v>
      </c>
      <c r="L29" s="14"/>
      <c r="M29" s="14"/>
      <c r="N29" s="14"/>
      <c r="O29" s="14"/>
      <c r="P29" s="14"/>
    </row>
    <row r="30" spans="1:16" x14ac:dyDescent="0.25">
      <c r="A30" s="4" t="s">
        <v>48</v>
      </c>
      <c r="B30" s="14">
        <v>6.4899999999999999E-2</v>
      </c>
      <c r="C30" s="14">
        <v>6.5100000000000005E-2</v>
      </c>
      <c r="D30" s="14">
        <v>6.3100000000000003E-2</v>
      </c>
      <c r="E30" s="14">
        <v>6.4199999999999993E-2</v>
      </c>
      <c r="F30" s="14">
        <v>6.3700000000000007E-2</v>
      </c>
      <c r="G30" s="14">
        <v>6.4399999999999999E-2</v>
      </c>
      <c r="H30" s="14">
        <v>6.5500000000000003E-2</v>
      </c>
      <c r="I30" s="14">
        <v>6.4699999999999994E-2</v>
      </c>
      <c r="J30" s="14">
        <v>6.7699999999999996E-2</v>
      </c>
      <c r="K30" s="14">
        <v>6.8099999999999994E-2</v>
      </c>
      <c r="L30" s="14"/>
      <c r="M30" s="14"/>
      <c r="N30" s="14"/>
      <c r="O30" s="14"/>
      <c r="P30" s="14"/>
    </row>
    <row r="31" spans="1:16" x14ac:dyDescent="0.25">
      <c r="A31" s="4" t="s">
        <v>49</v>
      </c>
      <c r="B31" s="14">
        <v>0</v>
      </c>
      <c r="C31" s="14">
        <v>0</v>
      </c>
      <c r="D31" s="14">
        <v>0</v>
      </c>
      <c r="E31" s="14">
        <v>0</v>
      </c>
      <c r="F31" s="14">
        <v>0</v>
      </c>
      <c r="G31" s="14">
        <v>0</v>
      </c>
      <c r="H31" s="14">
        <v>0</v>
      </c>
      <c r="I31" s="14">
        <v>0</v>
      </c>
      <c r="J31" s="14">
        <v>0</v>
      </c>
      <c r="K31" s="14">
        <v>0</v>
      </c>
      <c r="L31" s="14"/>
      <c r="M31" s="14"/>
      <c r="N31" s="14"/>
      <c r="O31" s="14"/>
      <c r="P31" s="14"/>
    </row>
    <row r="32" spans="1:16" x14ac:dyDescent="0.25">
      <c r="A32" s="4" t="s">
        <v>50</v>
      </c>
      <c r="B32" s="14">
        <v>0.21920000000000001</v>
      </c>
      <c r="C32" s="14">
        <v>0.21920000000000001</v>
      </c>
      <c r="D32" s="14">
        <v>0.1087</v>
      </c>
      <c r="E32" s="14">
        <v>0.1087</v>
      </c>
      <c r="F32" s="14">
        <v>0.1087</v>
      </c>
      <c r="G32" s="14">
        <v>0.1087</v>
      </c>
      <c r="H32" s="14">
        <v>0.1087</v>
      </c>
      <c r="I32" s="14">
        <v>0.1087</v>
      </c>
      <c r="J32" s="14">
        <v>0.1087</v>
      </c>
      <c r="K32" s="14">
        <v>0.1087</v>
      </c>
      <c r="L32" s="14"/>
      <c r="M32" s="14"/>
      <c r="N32" s="14"/>
      <c r="O32" s="14"/>
      <c r="P32" s="14"/>
    </row>
    <row r="33" spans="1:16" x14ac:dyDescent="0.25">
      <c r="A33" s="4" t="s">
        <v>51</v>
      </c>
      <c r="B33" s="14">
        <v>0.1459</v>
      </c>
      <c r="C33" s="14">
        <v>0.1464</v>
      </c>
      <c r="D33" s="14">
        <v>0.14169999999999999</v>
      </c>
      <c r="E33" s="14">
        <v>0.14430000000000001</v>
      </c>
      <c r="F33" s="14">
        <v>0.1429</v>
      </c>
      <c r="G33" s="14">
        <v>0.14449999999999999</v>
      </c>
      <c r="H33" s="14">
        <v>0.1467</v>
      </c>
      <c r="I33" s="14">
        <v>0.14510000000000001</v>
      </c>
      <c r="J33" s="14">
        <v>0.15160000000000001</v>
      </c>
      <c r="K33" s="14">
        <v>0.15229999999999999</v>
      </c>
      <c r="L33" s="14"/>
      <c r="M33" s="14"/>
      <c r="N33" s="14"/>
      <c r="O33" s="14"/>
      <c r="P33" s="14"/>
    </row>
    <row r="34" spans="1:16" x14ac:dyDescent="0.25">
      <c r="A34" s="4" t="s">
        <v>52</v>
      </c>
      <c r="B34" s="14">
        <v>8.2900000000000001E-2</v>
      </c>
      <c r="C34" s="14">
        <v>8.3199999999999996E-2</v>
      </c>
      <c r="D34" s="14">
        <v>8.0500000000000002E-2</v>
      </c>
      <c r="E34" s="14">
        <v>8.2000000000000003E-2</v>
      </c>
      <c r="F34" s="14">
        <v>8.14E-2</v>
      </c>
      <c r="G34" s="14">
        <v>8.2299999999999998E-2</v>
      </c>
      <c r="H34" s="14">
        <v>8.3599999999999994E-2</v>
      </c>
      <c r="I34" s="14">
        <v>8.2699999999999996E-2</v>
      </c>
      <c r="J34" s="14">
        <v>8.6499999999999994E-2</v>
      </c>
      <c r="K34" s="14">
        <v>8.6900000000000005E-2</v>
      </c>
      <c r="L34" s="14"/>
      <c r="M34" s="14"/>
      <c r="N34" s="14"/>
      <c r="O34" s="14"/>
      <c r="P34" s="14"/>
    </row>
    <row r="35" spans="1:16" x14ac:dyDescent="0.25">
      <c r="A35" s="4" t="s">
        <v>53</v>
      </c>
      <c r="B35" s="14">
        <v>0.1045</v>
      </c>
      <c r="C35" s="14">
        <v>0.1048</v>
      </c>
      <c r="D35" s="14">
        <v>0.10150000000000001</v>
      </c>
      <c r="E35" s="14">
        <v>0.1033</v>
      </c>
      <c r="F35" s="14">
        <v>0.10299999999999999</v>
      </c>
      <c r="G35" s="14">
        <v>0.1041</v>
      </c>
      <c r="H35" s="14">
        <v>0.1075</v>
      </c>
      <c r="I35" s="14">
        <v>0.10639999999999999</v>
      </c>
      <c r="J35" s="14">
        <v>0.1143</v>
      </c>
      <c r="K35" s="14">
        <v>0.1148</v>
      </c>
      <c r="L35" s="14"/>
      <c r="M35" s="14"/>
      <c r="N35" s="14"/>
      <c r="O35" s="14"/>
      <c r="P35" s="14"/>
    </row>
    <row r="36" spans="1:16" x14ac:dyDescent="0.25">
      <c r="A36" s="4" t="s">
        <v>54</v>
      </c>
      <c r="B36" s="14">
        <v>0</v>
      </c>
      <c r="C36" s="14">
        <v>0</v>
      </c>
      <c r="D36" s="14">
        <v>0</v>
      </c>
      <c r="E36" s="14">
        <v>0</v>
      </c>
      <c r="F36" s="14">
        <v>0</v>
      </c>
      <c r="G36" s="14">
        <v>0</v>
      </c>
      <c r="H36" s="14">
        <v>0</v>
      </c>
      <c r="I36" s="14">
        <v>0</v>
      </c>
      <c r="J36" s="14">
        <v>0</v>
      </c>
      <c r="K36" s="14">
        <v>0</v>
      </c>
      <c r="L36" s="14"/>
      <c r="M36" s="14"/>
      <c r="N36" s="14"/>
      <c r="O36" s="14"/>
      <c r="P36" s="14"/>
    </row>
    <row r="37" spans="1:16" x14ac:dyDescent="0.25">
      <c r="A37" s="4" t="s">
        <v>55</v>
      </c>
      <c r="B37" s="14">
        <v>0.1492</v>
      </c>
      <c r="C37" s="14">
        <v>0.1497</v>
      </c>
      <c r="D37" s="14">
        <v>0.1449</v>
      </c>
      <c r="E37" s="14">
        <v>0.1507</v>
      </c>
      <c r="F37" s="14">
        <v>0.1497</v>
      </c>
      <c r="G37" s="14">
        <v>0.15140000000000001</v>
      </c>
      <c r="H37" s="14">
        <v>0.1537</v>
      </c>
      <c r="I37" s="14">
        <v>0.152</v>
      </c>
      <c r="J37" s="14">
        <v>0.15909999999999999</v>
      </c>
      <c r="K37" s="14">
        <v>0.1696</v>
      </c>
      <c r="L37" s="14"/>
      <c r="M37" s="14"/>
      <c r="N37" s="14"/>
      <c r="O37" s="14"/>
      <c r="P37" s="14"/>
    </row>
    <row r="38" spans="1:16" x14ac:dyDescent="0.25">
      <c r="A38" s="4" t="s">
        <v>190</v>
      </c>
      <c r="B38" s="14">
        <v>0.1855</v>
      </c>
      <c r="C38" s="14">
        <v>0.1855</v>
      </c>
      <c r="D38" s="14">
        <v>7.4999999999999997E-2</v>
      </c>
      <c r="E38" s="14">
        <v>7.4999999999999997E-2</v>
      </c>
      <c r="F38" s="14">
        <v>7.4999999999999997E-2</v>
      </c>
      <c r="G38" s="14">
        <v>7.4999999999999997E-2</v>
      </c>
      <c r="H38" s="14">
        <v>7.4999999999999997E-2</v>
      </c>
      <c r="I38" s="14">
        <v>7.4999999999999997E-2</v>
      </c>
      <c r="J38" s="14">
        <v>7.4999999999999997E-2</v>
      </c>
      <c r="K38" s="14">
        <v>7.4999999999999997E-2</v>
      </c>
      <c r="L38" s="14"/>
      <c r="M38" s="14"/>
      <c r="N38" s="14"/>
      <c r="O38" s="14"/>
      <c r="P38" s="14"/>
    </row>
    <row r="39" spans="1:16" x14ac:dyDescent="0.25">
      <c r="A39" s="4" t="s">
        <v>56</v>
      </c>
      <c r="B39" s="14">
        <v>0</v>
      </c>
      <c r="C39" s="14">
        <v>0</v>
      </c>
      <c r="D39" s="14">
        <v>0</v>
      </c>
      <c r="E39" s="14">
        <v>0</v>
      </c>
      <c r="F39" s="14">
        <v>0</v>
      </c>
      <c r="G39" s="14">
        <v>0</v>
      </c>
      <c r="H39" s="14">
        <v>0</v>
      </c>
      <c r="I39" s="14">
        <v>0</v>
      </c>
      <c r="J39" s="14">
        <v>0</v>
      </c>
      <c r="K39" s="14">
        <v>0</v>
      </c>
      <c r="L39" s="14"/>
      <c r="M39" s="14"/>
      <c r="N39" s="14"/>
      <c r="O39" s="14"/>
      <c r="P39" s="14"/>
    </row>
    <row r="40" spans="1:16" x14ac:dyDescent="0.25">
      <c r="A40" s="4" t="s">
        <v>57</v>
      </c>
      <c r="B40" s="14">
        <v>0.155</v>
      </c>
      <c r="C40" s="14">
        <v>0.155</v>
      </c>
      <c r="D40" s="14">
        <v>0.155</v>
      </c>
      <c r="E40" s="14">
        <v>0.155</v>
      </c>
      <c r="F40" s="14">
        <v>0.155</v>
      </c>
      <c r="G40" s="14">
        <v>0.155</v>
      </c>
      <c r="H40" s="14">
        <v>0.155</v>
      </c>
      <c r="I40" s="14">
        <v>0.155</v>
      </c>
      <c r="J40" s="14">
        <v>0.155</v>
      </c>
      <c r="K40" s="14">
        <v>0.155</v>
      </c>
      <c r="L40" s="14"/>
      <c r="M40" s="14"/>
      <c r="N40" s="14"/>
      <c r="O40" s="14"/>
      <c r="P40" s="14"/>
    </row>
    <row r="41" spans="1:16" x14ac:dyDescent="0.25">
      <c r="A41" s="4" t="s">
        <v>58</v>
      </c>
      <c r="B41" s="14">
        <v>8.2900000000000001E-2</v>
      </c>
      <c r="C41" s="14">
        <v>8.3199999999999996E-2</v>
      </c>
      <c r="D41" s="14">
        <v>8.0500000000000002E-2</v>
      </c>
      <c r="E41" s="14">
        <v>8.2000000000000003E-2</v>
      </c>
      <c r="F41" s="14">
        <v>8.14E-2</v>
      </c>
      <c r="G41" s="14">
        <v>8.2299999999999998E-2</v>
      </c>
      <c r="H41" s="14">
        <v>8.3599999999999994E-2</v>
      </c>
      <c r="I41" s="14">
        <v>8.2699999999999996E-2</v>
      </c>
      <c r="J41" s="14">
        <v>8.6499999999999994E-2</v>
      </c>
      <c r="K41" s="14">
        <v>8.6900000000000005E-2</v>
      </c>
      <c r="L41" s="14"/>
      <c r="M41" s="14"/>
      <c r="N41" s="14"/>
      <c r="O41" s="14"/>
      <c r="P41" s="14"/>
    </row>
    <row r="42" spans="1:16" x14ac:dyDescent="0.25">
      <c r="A42" s="4" t="s">
        <v>59</v>
      </c>
      <c r="B42" s="14">
        <v>0.1444</v>
      </c>
      <c r="C42" s="14">
        <v>0.1522</v>
      </c>
      <c r="D42" s="14">
        <v>0.14729999999999999</v>
      </c>
      <c r="E42" s="14">
        <v>0.14990000000000001</v>
      </c>
      <c r="F42" s="14">
        <v>0.14610000000000001</v>
      </c>
      <c r="G42" s="14">
        <v>0.1477</v>
      </c>
      <c r="H42" s="14">
        <v>0.15</v>
      </c>
      <c r="I42" s="14">
        <v>0.1484</v>
      </c>
      <c r="J42" s="14">
        <v>0.15229999999999999</v>
      </c>
      <c r="K42" s="14">
        <v>0.153</v>
      </c>
      <c r="L42" s="14"/>
      <c r="M42" s="14"/>
      <c r="N42" s="14"/>
      <c r="O42" s="14"/>
      <c r="P42" s="14"/>
    </row>
    <row r="43" spans="1:16" x14ac:dyDescent="0.25">
      <c r="A43" s="4" t="s">
        <v>60</v>
      </c>
      <c r="B43" s="14">
        <v>0.13869999999999999</v>
      </c>
      <c r="C43" s="14">
        <v>0.13919999999999999</v>
      </c>
      <c r="D43" s="14">
        <v>0.13469999999999999</v>
      </c>
      <c r="E43" s="14">
        <v>0.1371</v>
      </c>
      <c r="F43" s="14">
        <v>0.13619999999999999</v>
      </c>
      <c r="G43" s="14">
        <v>0.13769999999999999</v>
      </c>
      <c r="H43" s="14">
        <v>0.1399</v>
      </c>
      <c r="I43" s="14">
        <v>0.13830000000000001</v>
      </c>
      <c r="J43" s="14">
        <v>0.1447</v>
      </c>
      <c r="K43" s="14">
        <v>0.1454</v>
      </c>
      <c r="L43" s="14"/>
      <c r="M43" s="14"/>
      <c r="N43" s="14"/>
      <c r="O43" s="14"/>
      <c r="P43" s="14"/>
    </row>
    <row r="44" spans="1:16" x14ac:dyDescent="0.25">
      <c r="A44" s="4" t="s">
        <v>61</v>
      </c>
      <c r="B44" s="14">
        <v>6.8500000000000005E-2</v>
      </c>
      <c r="C44" s="14">
        <v>6.8699999999999997E-2</v>
      </c>
      <c r="D44" s="14">
        <v>6.6500000000000004E-2</v>
      </c>
      <c r="E44" s="14">
        <v>6.7699999999999996E-2</v>
      </c>
      <c r="F44" s="14">
        <v>6.7199999999999996E-2</v>
      </c>
      <c r="G44" s="14">
        <v>6.8000000000000005E-2</v>
      </c>
      <c r="H44" s="14">
        <v>6.9000000000000006E-2</v>
      </c>
      <c r="I44" s="14">
        <v>6.83E-2</v>
      </c>
      <c r="J44" s="14">
        <v>7.1400000000000005E-2</v>
      </c>
      <c r="K44" s="14">
        <v>7.1800000000000003E-2</v>
      </c>
      <c r="L44" s="14"/>
      <c r="M44" s="14"/>
      <c r="N44" s="14"/>
      <c r="O44" s="14"/>
      <c r="P44" s="14"/>
    </row>
    <row r="45" spans="1:16" x14ac:dyDescent="0.25">
      <c r="A45" s="4" t="s">
        <v>62</v>
      </c>
      <c r="B45" s="14">
        <v>0.09</v>
      </c>
      <c r="C45" s="14">
        <v>0.09</v>
      </c>
      <c r="D45" s="14">
        <v>0.09</v>
      </c>
      <c r="E45" s="14">
        <v>0.09</v>
      </c>
      <c r="F45" s="14">
        <v>0.09</v>
      </c>
      <c r="G45" s="14">
        <v>0.09</v>
      </c>
      <c r="H45" s="14">
        <v>0.09</v>
      </c>
      <c r="I45" s="14">
        <v>0.09</v>
      </c>
      <c r="J45" s="14">
        <v>0.09</v>
      </c>
      <c r="K45" s="14">
        <v>0.09</v>
      </c>
      <c r="L45" s="14"/>
      <c r="M45" s="14"/>
      <c r="N45" s="14"/>
      <c r="O45" s="14"/>
      <c r="P45" s="14"/>
    </row>
    <row r="46" spans="1:16" x14ac:dyDescent="0.25">
      <c r="A46" s="4" t="s">
        <v>63</v>
      </c>
      <c r="B46" s="14">
        <v>0</v>
      </c>
      <c r="C46" s="14">
        <v>0</v>
      </c>
      <c r="D46" s="14">
        <v>0</v>
      </c>
      <c r="E46" s="14">
        <v>0</v>
      </c>
      <c r="F46" s="14">
        <v>0</v>
      </c>
      <c r="G46" s="14">
        <v>0</v>
      </c>
      <c r="H46" s="14">
        <v>0</v>
      </c>
      <c r="I46" s="14">
        <v>0</v>
      </c>
      <c r="J46" s="14">
        <v>0</v>
      </c>
      <c r="K46" s="14">
        <v>0</v>
      </c>
      <c r="L46" s="14"/>
      <c r="M46" s="14"/>
      <c r="N46" s="14"/>
      <c r="O46" s="14"/>
      <c r="P46" s="14"/>
    </row>
    <row r="47" spans="1:16" x14ac:dyDescent="0.25">
      <c r="A47" s="4" t="s">
        <v>64</v>
      </c>
      <c r="B47" s="14">
        <v>0.22009999999999999</v>
      </c>
      <c r="C47" s="14">
        <v>0.22090000000000001</v>
      </c>
      <c r="D47" s="14">
        <v>0.21379999999999999</v>
      </c>
      <c r="E47" s="14">
        <v>0.21759999999999999</v>
      </c>
      <c r="F47" s="14">
        <v>0.20380000000000001</v>
      </c>
      <c r="G47" s="14">
        <v>0.20610000000000001</v>
      </c>
      <c r="H47" s="14">
        <v>0.20930000000000001</v>
      </c>
      <c r="I47" s="14">
        <v>0.20699999999999999</v>
      </c>
      <c r="J47" s="14">
        <v>0.21659999999999999</v>
      </c>
      <c r="K47" s="14">
        <v>0.21759999999999999</v>
      </c>
      <c r="L47" s="14"/>
      <c r="M47" s="14"/>
      <c r="N47" s="14"/>
      <c r="O47" s="14"/>
      <c r="P47" s="14"/>
    </row>
    <row r="48" spans="1:16" x14ac:dyDescent="0.25">
      <c r="A48" s="4" t="s">
        <v>191</v>
      </c>
      <c r="B48" s="14">
        <v>0.19520000000000001</v>
      </c>
      <c r="C48" s="14">
        <v>0.19520000000000001</v>
      </c>
      <c r="D48" s="14">
        <v>8.4699999999999998E-2</v>
      </c>
      <c r="E48" s="14">
        <v>8.4699999999999998E-2</v>
      </c>
      <c r="F48" s="14">
        <v>8.4699999999999998E-2</v>
      </c>
      <c r="G48" s="14">
        <v>8.4699999999999998E-2</v>
      </c>
      <c r="H48" s="14">
        <v>8.4699999999999998E-2</v>
      </c>
      <c r="I48" s="14">
        <v>8.4699999999999998E-2</v>
      </c>
      <c r="J48" s="14">
        <v>8.4699999999999998E-2</v>
      </c>
      <c r="K48" s="14">
        <v>8.4699999999999998E-2</v>
      </c>
      <c r="L48" s="14"/>
      <c r="M48" s="14"/>
      <c r="N48" s="14"/>
      <c r="O48" s="14"/>
      <c r="P48" s="14"/>
    </row>
    <row r="49" spans="1:16" x14ac:dyDescent="0.25">
      <c r="A49" s="4" t="s">
        <v>65</v>
      </c>
      <c r="B49" s="14">
        <v>0.192</v>
      </c>
      <c r="C49" s="14">
        <v>0.192</v>
      </c>
      <c r="D49" s="14">
        <v>0.192</v>
      </c>
      <c r="E49" s="14">
        <v>0.192</v>
      </c>
      <c r="F49" s="14">
        <v>0.192</v>
      </c>
      <c r="G49" s="14">
        <v>0.192</v>
      </c>
      <c r="H49" s="14">
        <v>0.192</v>
      </c>
      <c r="I49" s="14">
        <v>0.192</v>
      </c>
      <c r="J49" s="14">
        <v>0.192</v>
      </c>
      <c r="K49" s="14">
        <v>0.192</v>
      </c>
      <c r="L49" s="14"/>
      <c r="M49" s="14"/>
      <c r="N49" s="14"/>
      <c r="O49" s="14"/>
      <c r="P49" s="14"/>
    </row>
    <row r="50" spans="1:16" x14ac:dyDescent="0.25">
      <c r="A50" s="4" t="s">
        <v>66</v>
      </c>
      <c r="B50" s="14">
        <v>0.1225</v>
      </c>
      <c r="C50" s="14">
        <v>0.1229</v>
      </c>
      <c r="D50" s="14">
        <v>0.12959999999999999</v>
      </c>
      <c r="E50" s="14">
        <v>0.13189999999999999</v>
      </c>
      <c r="F50" s="14">
        <v>0.13100000000000001</v>
      </c>
      <c r="G50" s="14">
        <v>0.13239999999999999</v>
      </c>
      <c r="H50" s="14">
        <v>0.13450000000000001</v>
      </c>
      <c r="I50" s="14">
        <v>0.13300000000000001</v>
      </c>
      <c r="J50" s="14">
        <v>0.13919999999999999</v>
      </c>
      <c r="K50" s="14">
        <v>0.13980000000000001</v>
      </c>
      <c r="L50" s="14"/>
      <c r="M50" s="14"/>
      <c r="N50" s="14"/>
      <c r="O50" s="14"/>
      <c r="P50" s="14"/>
    </row>
    <row r="51" spans="1:16" x14ac:dyDescent="0.25">
      <c r="A51" s="4" t="s">
        <v>67</v>
      </c>
      <c r="B51" s="14">
        <v>0.1009</v>
      </c>
      <c r="C51" s="14">
        <v>0.1013</v>
      </c>
      <c r="D51" s="14">
        <v>9.8000000000000004E-2</v>
      </c>
      <c r="E51" s="14">
        <v>9.98E-2</v>
      </c>
      <c r="F51" s="14">
        <v>9.9099999999999994E-2</v>
      </c>
      <c r="G51" s="14">
        <v>0.1002</v>
      </c>
      <c r="H51" s="14">
        <v>0.1018</v>
      </c>
      <c r="I51" s="14">
        <v>0.10059999999999999</v>
      </c>
      <c r="J51" s="14">
        <v>0.1053</v>
      </c>
      <c r="K51" s="14">
        <v>0.10580000000000001</v>
      </c>
      <c r="L51" s="14"/>
      <c r="M51" s="14"/>
      <c r="N51" s="14"/>
      <c r="O51" s="14"/>
      <c r="P51" s="14"/>
    </row>
    <row r="52" spans="1:16" x14ac:dyDescent="0.25">
      <c r="A52" s="4" t="s">
        <v>68</v>
      </c>
      <c r="B52" s="14">
        <v>0</v>
      </c>
      <c r="C52" s="14">
        <v>0</v>
      </c>
      <c r="D52" s="14">
        <v>9.8000000000000004E-2</v>
      </c>
      <c r="E52" s="14">
        <v>9.98E-2</v>
      </c>
      <c r="F52" s="14">
        <v>9.9099999999999994E-2</v>
      </c>
      <c r="G52" s="14">
        <v>0.1002</v>
      </c>
      <c r="H52" s="14">
        <v>0.1018</v>
      </c>
      <c r="I52" s="14">
        <v>0.10059999999999999</v>
      </c>
      <c r="J52" s="14">
        <v>0.1053</v>
      </c>
      <c r="K52" s="14">
        <v>0.10580000000000001</v>
      </c>
      <c r="L52" s="14"/>
      <c r="M52" s="14"/>
      <c r="N52" s="14"/>
      <c r="O52" s="14"/>
      <c r="P52" s="14"/>
    </row>
    <row r="53" spans="1:16" x14ac:dyDescent="0.25">
      <c r="A53" s="4" t="s">
        <v>69</v>
      </c>
      <c r="B53" s="14">
        <v>0.15</v>
      </c>
      <c r="C53" s="14">
        <v>0.15</v>
      </c>
      <c r="D53" s="14">
        <v>0.15</v>
      </c>
      <c r="E53" s="14">
        <v>0.15</v>
      </c>
      <c r="F53" s="14">
        <v>0.15</v>
      </c>
      <c r="G53" s="14">
        <v>0.15</v>
      </c>
      <c r="H53" s="14">
        <v>0.15</v>
      </c>
      <c r="I53" s="14">
        <v>0.15</v>
      </c>
      <c r="J53" s="14">
        <v>0.15</v>
      </c>
      <c r="K53" s="14">
        <v>0.15</v>
      </c>
      <c r="L53" s="14"/>
      <c r="M53" s="14"/>
      <c r="N53" s="14"/>
      <c r="O53" s="14"/>
      <c r="P53" s="14"/>
    </row>
    <row r="54" spans="1:16" x14ac:dyDescent="0.25">
      <c r="A54" s="4" t="s">
        <v>70</v>
      </c>
      <c r="B54" s="14">
        <v>9.3700000000000006E-2</v>
      </c>
      <c r="C54" s="14">
        <v>9.4E-2</v>
      </c>
      <c r="D54" s="14">
        <v>9.0999999999999998E-2</v>
      </c>
      <c r="E54" s="14">
        <v>9.2600000000000002E-2</v>
      </c>
      <c r="F54" s="14">
        <v>9.1999999999999998E-2</v>
      </c>
      <c r="G54" s="14">
        <v>9.2999999999999999E-2</v>
      </c>
      <c r="H54" s="14">
        <v>9.4500000000000001E-2</v>
      </c>
      <c r="I54" s="14">
        <v>9.3399999999999997E-2</v>
      </c>
      <c r="J54" s="14">
        <v>9.7799999999999998E-2</v>
      </c>
      <c r="K54" s="14">
        <v>9.8199999999999996E-2</v>
      </c>
      <c r="L54" s="14"/>
      <c r="M54" s="14"/>
      <c r="N54" s="14"/>
      <c r="O54" s="14"/>
      <c r="P54" s="14"/>
    </row>
    <row r="55" spans="1:16" x14ac:dyDescent="0.25">
      <c r="A55" s="4" t="s">
        <v>71</v>
      </c>
      <c r="B55" s="14">
        <v>7.1999999999999995E-2</v>
      </c>
      <c r="C55" s="14">
        <v>7.2300000000000003E-2</v>
      </c>
      <c r="D55" s="14">
        <v>6.9900000000000004E-2</v>
      </c>
      <c r="E55" s="14">
        <v>7.1199999999999999E-2</v>
      </c>
      <c r="F55" s="14">
        <v>7.0699999999999999E-2</v>
      </c>
      <c r="G55" s="14">
        <v>7.1499999999999994E-2</v>
      </c>
      <c r="H55" s="14">
        <v>7.2599999999999998E-2</v>
      </c>
      <c r="I55" s="14">
        <v>7.1800000000000003E-2</v>
      </c>
      <c r="J55" s="14">
        <v>7.51E-2</v>
      </c>
      <c r="K55" s="14">
        <v>7.5499999999999998E-2</v>
      </c>
      <c r="L55" s="14"/>
      <c r="M55" s="14"/>
      <c r="N55" s="14"/>
      <c r="O55" s="14"/>
      <c r="P55" s="14"/>
    </row>
    <row r="56" spans="1:16" x14ac:dyDescent="0.25">
      <c r="A56" s="4" t="s">
        <v>72</v>
      </c>
      <c r="B56" s="14">
        <v>0.13120000000000001</v>
      </c>
      <c r="C56" s="14">
        <v>0.13170000000000001</v>
      </c>
      <c r="D56" s="14">
        <v>0.1207</v>
      </c>
      <c r="E56" s="14">
        <v>0.12280000000000001</v>
      </c>
      <c r="F56" s="14">
        <v>0.12909999999999999</v>
      </c>
      <c r="G56" s="14">
        <v>0.1305</v>
      </c>
      <c r="H56" s="14">
        <v>0.1326</v>
      </c>
      <c r="I56" s="14">
        <v>0.13109999999999999</v>
      </c>
      <c r="J56" s="14">
        <v>0.1447</v>
      </c>
      <c r="K56" s="14">
        <v>0.1454</v>
      </c>
      <c r="L56" s="14"/>
      <c r="M56" s="14"/>
      <c r="N56" s="14"/>
      <c r="O56" s="14"/>
      <c r="P56" s="14"/>
    </row>
    <row r="57" spans="1:16" x14ac:dyDescent="0.25">
      <c r="A57" s="4" t="s">
        <v>73</v>
      </c>
      <c r="B57" s="14">
        <v>0.1009</v>
      </c>
      <c r="C57" s="14">
        <v>0.1013</v>
      </c>
      <c r="D57" s="14">
        <v>0.1043</v>
      </c>
      <c r="E57" s="14">
        <v>0.1061</v>
      </c>
      <c r="F57" s="14">
        <v>0.10539999999999999</v>
      </c>
      <c r="G57" s="14">
        <v>0.1066</v>
      </c>
      <c r="H57" s="14">
        <v>0.1119</v>
      </c>
      <c r="I57" s="14">
        <v>0.11070000000000001</v>
      </c>
      <c r="J57" s="14">
        <v>0.1158</v>
      </c>
      <c r="K57" s="14">
        <v>0.1164</v>
      </c>
      <c r="L57" s="14"/>
      <c r="M57" s="14"/>
      <c r="N57" s="14"/>
      <c r="O57" s="14"/>
      <c r="P57" s="14"/>
    </row>
    <row r="58" spans="1:16" x14ac:dyDescent="0.25">
      <c r="A58" s="4" t="s">
        <v>74</v>
      </c>
      <c r="B58" s="14">
        <v>5.3699999999999998E-2</v>
      </c>
      <c r="C58" s="14">
        <v>5.3900000000000003E-2</v>
      </c>
      <c r="D58" s="14">
        <v>5.2499999999999998E-2</v>
      </c>
      <c r="E58" s="14">
        <v>5.3400000000000003E-2</v>
      </c>
      <c r="F58" s="14">
        <v>5.2999999999999999E-2</v>
      </c>
      <c r="G58" s="14">
        <v>5.3600000000000002E-2</v>
      </c>
      <c r="H58" s="14">
        <v>5.5300000000000002E-2</v>
      </c>
      <c r="I58" s="14">
        <v>5.4699999999999999E-2</v>
      </c>
      <c r="J58" s="14">
        <v>5.7200000000000001E-2</v>
      </c>
      <c r="K58" s="14">
        <v>5.7500000000000002E-2</v>
      </c>
      <c r="L58" s="14"/>
      <c r="M58" s="14"/>
      <c r="N58" s="14"/>
      <c r="O58" s="14"/>
      <c r="P58" s="14"/>
    </row>
    <row r="59" spans="1:16" x14ac:dyDescent="0.25">
      <c r="A59" s="4" t="s">
        <v>75</v>
      </c>
      <c r="B59" s="14">
        <v>0</v>
      </c>
      <c r="C59" s="14">
        <v>0</v>
      </c>
      <c r="D59" s="14">
        <v>0</v>
      </c>
      <c r="E59" s="14">
        <v>0</v>
      </c>
      <c r="F59" s="14">
        <v>0</v>
      </c>
      <c r="G59" s="14">
        <v>0</v>
      </c>
      <c r="H59" s="14">
        <v>0</v>
      </c>
      <c r="I59" s="14">
        <v>0</v>
      </c>
      <c r="J59" s="14">
        <v>0</v>
      </c>
      <c r="K59" s="14">
        <v>0</v>
      </c>
      <c r="L59" s="14"/>
      <c r="M59" s="14"/>
      <c r="N59" s="14"/>
      <c r="O59" s="14"/>
      <c r="P59" s="14"/>
    </row>
    <row r="60" spans="1:16" x14ac:dyDescent="0.25">
      <c r="A60" s="4" t="s">
        <v>76</v>
      </c>
      <c r="B60" s="14">
        <v>0.17799999999999999</v>
      </c>
      <c r="C60" s="14">
        <v>0.17860000000000001</v>
      </c>
      <c r="D60" s="14">
        <v>0.1729</v>
      </c>
      <c r="E60" s="14">
        <v>0.1759</v>
      </c>
      <c r="F60" s="14">
        <v>0.17469999999999999</v>
      </c>
      <c r="G60" s="14">
        <v>0.1767</v>
      </c>
      <c r="H60" s="14">
        <v>0.17949999999999999</v>
      </c>
      <c r="I60" s="14">
        <v>0.17749999999999999</v>
      </c>
      <c r="J60" s="14">
        <v>0.1857</v>
      </c>
      <c r="K60" s="14">
        <v>0.18659999999999999</v>
      </c>
      <c r="L60" s="14"/>
      <c r="M60" s="14"/>
      <c r="N60" s="14"/>
      <c r="O60" s="14"/>
      <c r="P60" s="14"/>
    </row>
    <row r="61" spans="1:16" x14ac:dyDescent="0.25">
      <c r="A61" s="4" t="s">
        <v>77</v>
      </c>
      <c r="B61" s="14">
        <v>0.11849999999999999</v>
      </c>
      <c r="C61" s="14">
        <v>0.11890000000000001</v>
      </c>
      <c r="D61" s="14">
        <v>0.11509999999999999</v>
      </c>
      <c r="E61" s="14">
        <v>0.1172</v>
      </c>
      <c r="F61" s="14">
        <v>0.1164</v>
      </c>
      <c r="G61" s="14">
        <v>0.1177</v>
      </c>
      <c r="H61" s="14">
        <v>0.1195</v>
      </c>
      <c r="I61" s="14">
        <v>0.1182</v>
      </c>
      <c r="J61" s="14">
        <v>0.1237</v>
      </c>
      <c r="K61" s="14">
        <v>0.1242</v>
      </c>
      <c r="L61" s="14"/>
      <c r="M61" s="14"/>
      <c r="N61" s="14"/>
      <c r="O61" s="14"/>
      <c r="P61" s="14"/>
    </row>
    <row r="62" spans="1:16" x14ac:dyDescent="0.25">
      <c r="A62" s="4" t="s">
        <v>78</v>
      </c>
      <c r="B62" s="14">
        <v>0.1341</v>
      </c>
      <c r="C62" s="14">
        <v>0.13450000000000001</v>
      </c>
      <c r="D62" s="14">
        <v>0.13020000000000001</v>
      </c>
      <c r="E62" s="14">
        <v>0.13250000000000001</v>
      </c>
      <c r="F62" s="14">
        <v>0.1263</v>
      </c>
      <c r="G62" s="14">
        <v>0.12770000000000001</v>
      </c>
      <c r="H62" s="14">
        <v>0.12970000000000001</v>
      </c>
      <c r="I62" s="14">
        <v>0.12820000000000001</v>
      </c>
      <c r="J62" s="14">
        <v>0.13420000000000001</v>
      </c>
      <c r="K62" s="14">
        <v>0.1348</v>
      </c>
      <c r="L62" s="14"/>
      <c r="M62" s="14"/>
      <c r="N62" s="14"/>
      <c r="O62" s="14"/>
      <c r="P62" s="14"/>
    </row>
    <row r="63" spans="1:16" x14ac:dyDescent="0.25">
      <c r="A63" s="4" t="s">
        <v>79</v>
      </c>
      <c r="B63" s="14">
        <v>8.6499999999999994E-2</v>
      </c>
      <c r="C63" s="14">
        <v>8.6800000000000002E-2</v>
      </c>
      <c r="D63" s="14">
        <v>8.4000000000000005E-2</v>
      </c>
      <c r="E63" s="14">
        <v>8.5500000000000007E-2</v>
      </c>
      <c r="F63" s="14">
        <v>8.4900000000000003E-2</v>
      </c>
      <c r="G63" s="14">
        <v>8.5800000000000001E-2</v>
      </c>
      <c r="H63" s="14">
        <v>8.72E-2</v>
      </c>
      <c r="I63" s="14">
        <v>8.6199999999999999E-2</v>
      </c>
      <c r="J63" s="14">
        <v>9.0200000000000002E-2</v>
      </c>
      <c r="K63" s="14">
        <v>9.06E-2</v>
      </c>
      <c r="L63" s="14"/>
      <c r="M63" s="14"/>
      <c r="N63" s="14"/>
      <c r="O63" s="14"/>
      <c r="P63" s="14"/>
    </row>
  </sheetData>
  <sheetProtection algorithmName="SHA-512" hashValue="jTmNRXKCqMnAOOflTTBXIFhesH7E9NST3QjEvvVKZ/gZnwfvKd19138PYZn/jyP5VFMwJtAktQdECFaVYvwzZg==" saltValue="N3bD3QQrylHMKqTuY6LIPw==" spinCount="100000" sheet="1" objects="1" scenarios="1"/>
  <pageMargins left="0.7" right="0.7" top="0.28000000000000003" bottom="0.38" header="0.3" footer="0.3"/>
  <pageSetup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68"/>
  <sheetViews>
    <sheetView workbookViewId="0">
      <pane xSplit="1" ySplit="6" topLeftCell="H52" activePane="bottomRight" state="frozen"/>
      <selection activeCell="J1" sqref="J1:K1"/>
      <selection pane="topRight" activeCell="J1" sqref="J1:K1"/>
      <selection pane="bottomLeft" activeCell="J1" sqref="J1:K1"/>
      <selection pane="bottomRight" activeCell="A67" sqref="A67"/>
    </sheetView>
  </sheetViews>
  <sheetFormatPr defaultRowHeight="15" x14ac:dyDescent="0.25"/>
  <cols>
    <col min="1" max="1" width="17.28515625" customWidth="1"/>
    <col min="2" max="2" width="12.140625" customWidth="1"/>
  </cols>
  <sheetData>
    <row r="1" spans="1:53" ht="15.75" thickBot="1" x14ac:dyDescent="0.3">
      <c r="A1" s="1" t="s">
        <v>22</v>
      </c>
      <c r="B1" s="1"/>
    </row>
    <row r="2" spans="1:53" x14ac:dyDescent="0.25">
      <c r="A2" s="29" t="s">
        <v>135</v>
      </c>
      <c r="B2" s="30"/>
      <c r="C2" s="31">
        <v>0</v>
      </c>
      <c r="D2" s="31">
        <f>+C2+3</f>
        <v>3</v>
      </c>
      <c r="E2" s="31">
        <f t="shared" ref="E2:BA2" si="0">+D2+3</f>
        <v>6</v>
      </c>
      <c r="F2" s="31">
        <f t="shared" si="0"/>
        <v>9</v>
      </c>
      <c r="G2" s="31">
        <f t="shared" si="0"/>
        <v>12</v>
      </c>
      <c r="H2" s="31">
        <f t="shared" si="0"/>
        <v>15</v>
      </c>
      <c r="I2" s="31">
        <f t="shared" si="0"/>
        <v>18</v>
      </c>
      <c r="J2" s="31">
        <f t="shared" si="0"/>
        <v>21</v>
      </c>
      <c r="K2" s="31">
        <f t="shared" si="0"/>
        <v>24</v>
      </c>
      <c r="L2" s="31">
        <f t="shared" si="0"/>
        <v>27</v>
      </c>
      <c r="M2" s="31">
        <f t="shared" si="0"/>
        <v>30</v>
      </c>
      <c r="N2" s="31">
        <f t="shared" si="0"/>
        <v>33</v>
      </c>
      <c r="O2" s="31">
        <f t="shared" si="0"/>
        <v>36</v>
      </c>
      <c r="P2" s="31">
        <f t="shared" si="0"/>
        <v>39</v>
      </c>
      <c r="Q2" s="31">
        <f t="shared" si="0"/>
        <v>42</v>
      </c>
      <c r="R2" s="31">
        <f t="shared" si="0"/>
        <v>45</v>
      </c>
      <c r="S2" s="31">
        <f t="shared" si="0"/>
        <v>48</v>
      </c>
      <c r="T2" s="31">
        <f t="shared" si="0"/>
        <v>51</v>
      </c>
      <c r="U2" s="32">
        <f t="shared" si="0"/>
        <v>54</v>
      </c>
      <c r="V2" s="32">
        <f t="shared" si="0"/>
        <v>57</v>
      </c>
      <c r="W2" s="32">
        <f t="shared" si="0"/>
        <v>60</v>
      </c>
      <c r="X2" s="32">
        <f t="shared" si="0"/>
        <v>63</v>
      </c>
      <c r="Y2" s="32">
        <f t="shared" si="0"/>
        <v>66</v>
      </c>
      <c r="Z2" s="32">
        <f t="shared" si="0"/>
        <v>69</v>
      </c>
      <c r="AA2" s="32">
        <f t="shared" si="0"/>
        <v>72</v>
      </c>
      <c r="AB2" s="32">
        <f t="shared" si="0"/>
        <v>75</v>
      </c>
      <c r="AC2" s="32">
        <f t="shared" si="0"/>
        <v>78</v>
      </c>
      <c r="AD2" s="32">
        <f t="shared" si="0"/>
        <v>81</v>
      </c>
      <c r="AE2" s="32">
        <f t="shared" si="0"/>
        <v>84</v>
      </c>
      <c r="AF2" s="32">
        <f t="shared" si="0"/>
        <v>87</v>
      </c>
      <c r="AG2" s="32">
        <f t="shared" si="0"/>
        <v>90</v>
      </c>
      <c r="AH2" s="32">
        <f t="shared" si="0"/>
        <v>93</v>
      </c>
      <c r="AI2" s="32">
        <f t="shared" si="0"/>
        <v>96</v>
      </c>
      <c r="AJ2" s="32">
        <f t="shared" si="0"/>
        <v>99</v>
      </c>
      <c r="AK2" s="32">
        <f t="shared" si="0"/>
        <v>102</v>
      </c>
      <c r="AL2" s="32">
        <f t="shared" si="0"/>
        <v>105</v>
      </c>
      <c r="AM2" s="32">
        <f t="shared" si="0"/>
        <v>108</v>
      </c>
      <c r="AN2" s="32">
        <f t="shared" si="0"/>
        <v>111</v>
      </c>
      <c r="AO2" s="32">
        <f t="shared" si="0"/>
        <v>114</v>
      </c>
      <c r="AP2" s="32">
        <f t="shared" si="0"/>
        <v>117</v>
      </c>
      <c r="AQ2" s="32">
        <f t="shared" si="0"/>
        <v>120</v>
      </c>
      <c r="AR2" s="32">
        <f t="shared" si="0"/>
        <v>123</v>
      </c>
      <c r="AS2" s="32">
        <f t="shared" si="0"/>
        <v>126</v>
      </c>
      <c r="AT2" s="32">
        <f t="shared" si="0"/>
        <v>129</v>
      </c>
      <c r="AU2" s="32">
        <f t="shared" si="0"/>
        <v>132</v>
      </c>
      <c r="AV2" s="32">
        <f t="shared" si="0"/>
        <v>135</v>
      </c>
      <c r="AW2" s="32">
        <f t="shared" si="0"/>
        <v>138</v>
      </c>
      <c r="AX2" s="32">
        <f t="shared" si="0"/>
        <v>141</v>
      </c>
      <c r="AY2" s="32">
        <f t="shared" si="0"/>
        <v>144</v>
      </c>
      <c r="AZ2" s="32">
        <f t="shared" si="0"/>
        <v>147</v>
      </c>
      <c r="BA2" s="33">
        <f t="shared" si="0"/>
        <v>150</v>
      </c>
    </row>
    <row r="3" spans="1:53" x14ac:dyDescent="0.25">
      <c r="A3" s="34" t="s">
        <v>136</v>
      </c>
      <c r="B3" s="27" t="s">
        <v>138</v>
      </c>
      <c r="C3" s="19" t="e">
        <f ca="1">+IF(C2&lt;Cur_Month,IF(D2-Int_Start&gt;0,IF(D2-Int_Start&lt;3,D2-Int_Start,3),0),0)</f>
        <v>#N/A</v>
      </c>
      <c r="D3" s="19" t="e">
        <f t="shared" ref="D3:AH3" ca="1" si="1">+IF(D2&lt;Cur_Month,IF(E2-Int_Start&gt;0,IF(E2-Int_Start&lt;3,E2-Int_Start,3),0),0)</f>
        <v>#N/A</v>
      </c>
      <c r="E3" s="19" t="e">
        <f t="shared" ca="1" si="1"/>
        <v>#N/A</v>
      </c>
      <c r="F3" s="19" t="e">
        <f t="shared" ca="1" si="1"/>
        <v>#N/A</v>
      </c>
      <c r="G3" s="19" t="e">
        <f t="shared" ca="1" si="1"/>
        <v>#N/A</v>
      </c>
      <c r="H3" s="19" t="e">
        <f t="shared" ca="1" si="1"/>
        <v>#N/A</v>
      </c>
      <c r="I3" s="19" t="e">
        <f t="shared" ca="1" si="1"/>
        <v>#N/A</v>
      </c>
      <c r="J3" s="19" t="e">
        <f t="shared" ca="1" si="1"/>
        <v>#N/A</v>
      </c>
      <c r="K3" s="19" t="e">
        <f t="shared" ca="1" si="1"/>
        <v>#N/A</v>
      </c>
      <c r="L3" s="19" t="e">
        <f t="shared" ca="1" si="1"/>
        <v>#N/A</v>
      </c>
      <c r="M3" s="19">
        <f t="shared" ca="1" si="1"/>
        <v>0</v>
      </c>
      <c r="N3" s="19">
        <f t="shared" ca="1" si="1"/>
        <v>0</v>
      </c>
      <c r="O3" s="19">
        <f t="shared" ca="1" si="1"/>
        <v>0</v>
      </c>
      <c r="P3" s="19">
        <f t="shared" ca="1" si="1"/>
        <v>0</v>
      </c>
      <c r="Q3" s="19">
        <f t="shared" ca="1" si="1"/>
        <v>0</v>
      </c>
      <c r="R3" s="19">
        <f t="shared" ca="1" si="1"/>
        <v>0</v>
      </c>
      <c r="S3" s="19">
        <f t="shared" ca="1" si="1"/>
        <v>0</v>
      </c>
      <c r="T3" s="19">
        <f t="shared" ca="1" si="1"/>
        <v>0</v>
      </c>
      <c r="U3" s="18">
        <f t="shared" ca="1" si="1"/>
        <v>0</v>
      </c>
      <c r="V3" s="18">
        <f t="shared" ca="1" si="1"/>
        <v>0</v>
      </c>
      <c r="W3" s="18">
        <f t="shared" ca="1" si="1"/>
        <v>0</v>
      </c>
      <c r="X3" s="18">
        <f t="shared" ca="1" si="1"/>
        <v>0</v>
      </c>
      <c r="Y3" s="18">
        <f t="shared" ca="1" si="1"/>
        <v>0</v>
      </c>
      <c r="Z3" s="18">
        <f t="shared" ca="1" si="1"/>
        <v>0</v>
      </c>
      <c r="AA3" s="18">
        <f t="shared" ca="1" si="1"/>
        <v>0</v>
      </c>
      <c r="AB3" s="18">
        <f t="shared" ca="1" si="1"/>
        <v>0</v>
      </c>
      <c r="AC3" s="18">
        <f t="shared" ca="1" si="1"/>
        <v>0</v>
      </c>
      <c r="AD3" s="18">
        <f t="shared" ca="1" si="1"/>
        <v>0</v>
      </c>
      <c r="AE3" s="18">
        <f t="shared" ca="1" si="1"/>
        <v>0</v>
      </c>
      <c r="AF3" s="18">
        <f t="shared" ca="1" si="1"/>
        <v>0</v>
      </c>
      <c r="AG3" s="18">
        <f t="shared" ca="1" si="1"/>
        <v>0</v>
      </c>
      <c r="AH3" s="18">
        <f t="shared" ca="1" si="1"/>
        <v>0</v>
      </c>
      <c r="AI3" s="18">
        <f t="shared" ref="AI3:BA3" ca="1" si="2">+IF(AI2&lt;Cur_Month,IF(AJ2-Int_Start&gt;0,IF(AJ2-Int_Start&lt;3,AJ2-Int_Start,3),0),0)</f>
        <v>0</v>
      </c>
      <c r="AJ3" s="18">
        <f t="shared" ca="1" si="2"/>
        <v>0</v>
      </c>
      <c r="AK3" s="18">
        <f t="shared" ca="1" si="2"/>
        <v>0</v>
      </c>
      <c r="AL3" s="18">
        <f t="shared" ca="1" si="2"/>
        <v>0</v>
      </c>
      <c r="AM3" s="18">
        <f t="shared" ca="1" si="2"/>
        <v>0</v>
      </c>
      <c r="AN3" s="18">
        <f t="shared" ca="1" si="2"/>
        <v>0</v>
      </c>
      <c r="AO3" s="18">
        <f t="shared" ca="1" si="2"/>
        <v>0</v>
      </c>
      <c r="AP3" s="18">
        <f t="shared" ca="1" si="2"/>
        <v>0</v>
      </c>
      <c r="AQ3" s="18">
        <f t="shared" ca="1" si="2"/>
        <v>0</v>
      </c>
      <c r="AR3" s="18">
        <f t="shared" ca="1" si="2"/>
        <v>0</v>
      </c>
      <c r="AS3" s="18">
        <f t="shared" ca="1" si="2"/>
        <v>0</v>
      </c>
      <c r="AT3" s="18">
        <f t="shared" ca="1" si="2"/>
        <v>0</v>
      </c>
      <c r="AU3" s="18">
        <f t="shared" ca="1" si="2"/>
        <v>0</v>
      </c>
      <c r="AV3" s="18">
        <f t="shared" ca="1" si="2"/>
        <v>0</v>
      </c>
      <c r="AW3" s="18">
        <f t="shared" ca="1" si="2"/>
        <v>0</v>
      </c>
      <c r="AX3" s="18">
        <f t="shared" ca="1" si="2"/>
        <v>0</v>
      </c>
      <c r="AY3" s="18">
        <f t="shared" ca="1" si="2"/>
        <v>0</v>
      </c>
      <c r="AZ3" s="18">
        <f t="shared" ca="1" si="2"/>
        <v>0</v>
      </c>
      <c r="BA3" s="35">
        <f t="shared" ca="1" si="2"/>
        <v>0</v>
      </c>
    </row>
    <row r="4" spans="1:53" s="1" customFormat="1" x14ac:dyDescent="0.25">
      <c r="A4" s="34"/>
      <c r="B4" s="27"/>
      <c r="C4" s="27" t="s">
        <v>11</v>
      </c>
      <c r="D4" s="27" t="s">
        <v>10</v>
      </c>
      <c r="E4" s="27" t="s">
        <v>9</v>
      </c>
      <c r="F4" s="27" t="s">
        <v>8</v>
      </c>
      <c r="G4" s="27" t="s">
        <v>7</v>
      </c>
      <c r="H4" s="27" t="s">
        <v>6</v>
      </c>
      <c r="I4" s="27" t="s">
        <v>5</v>
      </c>
      <c r="J4" s="27" t="s">
        <v>4</v>
      </c>
      <c r="K4" s="27" t="s">
        <v>3</v>
      </c>
      <c r="L4" s="27" t="s">
        <v>2</v>
      </c>
      <c r="M4" s="27" t="s">
        <v>1</v>
      </c>
      <c r="N4" s="27" t="s">
        <v>0</v>
      </c>
      <c r="O4" s="27" t="s">
        <v>24</v>
      </c>
      <c r="P4" s="27" t="s">
        <v>25</v>
      </c>
      <c r="Q4" s="27" t="s">
        <v>142</v>
      </c>
      <c r="R4" s="27" t="s">
        <v>143</v>
      </c>
      <c r="S4" s="27" t="s">
        <v>144</v>
      </c>
      <c r="T4" s="27" t="s">
        <v>145</v>
      </c>
      <c r="U4" s="27" t="s">
        <v>146</v>
      </c>
      <c r="V4" s="27" t="s">
        <v>147</v>
      </c>
      <c r="W4" s="27" t="s">
        <v>148</v>
      </c>
      <c r="X4" s="27" t="s">
        <v>149</v>
      </c>
      <c r="Y4" s="27" t="s">
        <v>150</v>
      </c>
      <c r="Z4" s="27" t="s">
        <v>151</v>
      </c>
      <c r="AA4" s="27" t="s">
        <v>155</v>
      </c>
      <c r="AB4" s="27" t="s">
        <v>156</v>
      </c>
      <c r="AC4" s="27" t="s">
        <v>157</v>
      </c>
      <c r="AD4" s="27" t="s">
        <v>158</v>
      </c>
      <c r="AE4" s="12"/>
      <c r="AF4" s="12"/>
      <c r="AG4" s="12"/>
      <c r="AH4" s="12"/>
      <c r="AI4" s="12"/>
      <c r="AJ4" s="12"/>
      <c r="AK4" s="12"/>
      <c r="AL4" s="12"/>
      <c r="AM4" s="12"/>
      <c r="AN4" s="12"/>
      <c r="AO4" s="12"/>
      <c r="AP4" s="12"/>
      <c r="AQ4" s="12"/>
      <c r="AR4" s="12"/>
      <c r="AS4" s="12"/>
      <c r="AT4" s="12"/>
      <c r="AU4" s="12"/>
      <c r="AV4" s="12"/>
      <c r="AW4" s="12"/>
      <c r="AX4" s="12"/>
      <c r="AY4" s="12"/>
      <c r="AZ4" s="12"/>
      <c r="BA4" s="36"/>
    </row>
    <row r="5" spans="1:53" x14ac:dyDescent="0.25">
      <c r="A5" s="34" t="s">
        <v>19</v>
      </c>
      <c r="B5" s="27"/>
      <c r="C5" s="3">
        <v>0.25</v>
      </c>
      <c r="D5" s="3">
        <v>0.25</v>
      </c>
      <c r="E5" s="3">
        <v>0.25</v>
      </c>
      <c r="F5" s="3">
        <v>0.25</v>
      </c>
      <c r="G5" s="3">
        <v>0.25</v>
      </c>
      <c r="H5" s="3">
        <v>0.25</v>
      </c>
      <c r="I5" s="3">
        <v>0.25</v>
      </c>
      <c r="J5" s="3">
        <v>0.25</v>
      </c>
      <c r="K5" s="3">
        <v>0.25</v>
      </c>
      <c r="L5" s="3">
        <v>0.25</v>
      </c>
      <c r="M5" s="3">
        <v>0.25</v>
      </c>
      <c r="N5" s="3">
        <v>0.25</v>
      </c>
      <c r="O5" s="3">
        <v>0.25</v>
      </c>
      <c r="P5" s="3">
        <v>0.25</v>
      </c>
      <c r="Q5" s="3">
        <v>0.25</v>
      </c>
      <c r="R5" s="3">
        <v>0.25</v>
      </c>
      <c r="S5" s="3">
        <v>0.25</v>
      </c>
      <c r="T5" s="3">
        <v>0.33329999999999999</v>
      </c>
      <c r="U5" s="2">
        <v>0.33329999999999999</v>
      </c>
      <c r="V5" s="2">
        <v>0.33329999999999999</v>
      </c>
      <c r="W5" s="2">
        <v>0.33329999999999999</v>
      </c>
      <c r="X5" s="2">
        <v>0.33329999999999999</v>
      </c>
      <c r="Y5" s="2">
        <v>0.33329999999999999</v>
      </c>
      <c r="Z5" s="2">
        <v>0.33329999999999999</v>
      </c>
      <c r="AA5" s="2">
        <v>0.33329999999999999</v>
      </c>
      <c r="AB5" s="2">
        <v>0</v>
      </c>
      <c r="AC5" s="2">
        <v>0</v>
      </c>
      <c r="AD5" s="2">
        <v>0</v>
      </c>
      <c r="AE5" s="2">
        <v>0</v>
      </c>
      <c r="AF5" s="2">
        <v>0</v>
      </c>
      <c r="AG5" s="2">
        <v>0</v>
      </c>
      <c r="AH5" s="2">
        <v>0</v>
      </c>
      <c r="AI5" s="2">
        <v>0</v>
      </c>
      <c r="AJ5" s="2">
        <v>0</v>
      </c>
      <c r="AK5" s="2">
        <v>0</v>
      </c>
      <c r="AL5" s="2">
        <v>0</v>
      </c>
      <c r="AM5" s="2">
        <v>0</v>
      </c>
      <c r="AN5" s="2">
        <v>0</v>
      </c>
      <c r="AO5" s="2">
        <v>0</v>
      </c>
      <c r="AP5" s="2">
        <v>0</v>
      </c>
      <c r="AQ5" s="2">
        <v>0</v>
      </c>
      <c r="AR5" s="2">
        <v>0</v>
      </c>
      <c r="AS5" s="2">
        <v>0</v>
      </c>
      <c r="AT5" s="2">
        <v>0</v>
      </c>
      <c r="AU5" s="2">
        <v>0</v>
      </c>
      <c r="AV5" s="2">
        <v>0</v>
      </c>
      <c r="AW5" s="2">
        <v>0</v>
      </c>
      <c r="AX5" s="2">
        <v>0</v>
      </c>
      <c r="AY5" s="2">
        <v>0</v>
      </c>
      <c r="AZ5" s="2">
        <v>0</v>
      </c>
      <c r="BA5" s="37">
        <v>0</v>
      </c>
    </row>
    <row r="6" spans="1:53" ht="15.75" thickBot="1" x14ac:dyDescent="0.3">
      <c r="A6" s="38" t="s">
        <v>20</v>
      </c>
      <c r="B6" s="39"/>
      <c r="C6" s="40">
        <v>1.0577000000000001</v>
      </c>
      <c r="D6" s="40">
        <v>1.1052</v>
      </c>
      <c r="E6" s="40">
        <v>1.0849</v>
      </c>
      <c r="F6" s="40">
        <v>1.105</v>
      </c>
      <c r="G6" s="40">
        <v>1.1629</v>
      </c>
      <c r="H6" s="40">
        <v>1.2763</v>
      </c>
      <c r="I6" s="40">
        <v>1.2321</v>
      </c>
      <c r="J6" s="40">
        <v>1.3249</v>
      </c>
      <c r="K6" s="40">
        <v>1.3989</v>
      </c>
      <c r="L6" s="40">
        <v>1.3067</v>
      </c>
      <c r="M6" s="40">
        <v>1.2806999999999999</v>
      </c>
      <c r="N6" s="40">
        <v>1.3180000000000001</v>
      </c>
      <c r="O6" s="40">
        <v>1.3394999999999999</v>
      </c>
      <c r="P6" s="40">
        <v>1.3357000000000001</v>
      </c>
      <c r="Q6" s="40">
        <v>1.3202</v>
      </c>
      <c r="R6" s="40">
        <v>1.2231000000000001</v>
      </c>
      <c r="S6" s="40">
        <v>1.2856000000000001</v>
      </c>
      <c r="T6" s="40">
        <v>1.3089</v>
      </c>
      <c r="U6" s="41">
        <v>1.3229</v>
      </c>
      <c r="V6" s="41">
        <v>1.3017000000000001</v>
      </c>
      <c r="W6" s="41">
        <v>1.339</v>
      </c>
      <c r="X6" s="41">
        <v>1.3089</v>
      </c>
      <c r="Y6" s="41">
        <v>1.3398000000000001</v>
      </c>
      <c r="Z6" s="79">
        <v>1.3240000000000001</v>
      </c>
      <c r="AA6" s="41">
        <v>0</v>
      </c>
      <c r="AB6" s="41">
        <v>0</v>
      </c>
      <c r="AC6" s="41">
        <v>0</v>
      </c>
      <c r="AD6" s="41">
        <v>0</v>
      </c>
      <c r="AE6" s="41"/>
      <c r="AF6" s="41"/>
      <c r="AG6" s="41"/>
      <c r="AH6" s="41"/>
      <c r="AI6" s="41"/>
      <c r="AJ6" s="41"/>
      <c r="AK6" s="41"/>
      <c r="AL6" s="41"/>
      <c r="AM6" s="41"/>
      <c r="AN6" s="41"/>
      <c r="AO6" s="41"/>
      <c r="AP6" s="41"/>
      <c r="AQ6" s="41"/>
      <c r="AR6" s="41"/>
      <c r="AS6" s="41"/>
      <c r="AT6" s="41"/>
      <c r="AU6" s="41"/>
      <c r="AV6" s="41"/>
      <c r="AW6" s="41"/>
      <c r="AX6" s="41"/>
      <c r="AY6" s="41"/>
      <c r="AZ6" s="41"/>
      <c r="BA6" s="42"/>
    </row>
    <row r="7" spans="1:53" x14ac:dyDescent="0.25">
      <c r="A7" s="28" t="s">
        <v>13</v>
      </c>
      <c r="B7" s="2" t="str">
        <f ca="1">+IF(ISNUMBER(SUM(C7:BA7))=TRUE,SUM(C7:BA7),"")</f>
        <v/>
      </c>
      <c r="C7" s="2" t="e">
        <f ca="1">+IF(IFTA_Quarterly!$I24&gt;0,IFTA_Quarterly!$I24*TEST!C$5/100*C$3,0)</f>
        <v>#VALUE!</v>
      </c>
      <c r="D7" s="28" t="e">
        <f ca="1">+IF(IFTA_Quarterly!$I24&gt;0,IFTA_Quarterly!$I24*TEST!D$5/100*D$3,0)</f>
        <v>#VALUE!</v>
      </c>
      <c r="E7" s="28" t="e">
        <f ca="1">+IF(IFTA_Quarterly!$I24&gt;0,IFTA_Quarterly!$I24*TEST!E$5/100*E$3,0)</f>
        <v>#VALUE!</v>
      </c>
      <c r="F7" s="28" t="e">
        <f ca="1">+IF(IFTA_Quarterly!$I24&gt;0,IFTA_Quarterly!$I24*TEST!F$5/100*F$3,0)</f>
        <v>#VALUE!</v>
      </c>
      <c r="G7" s="28" t="e">
        <f ca="1">+IF(IFTA_Quarterly!$I24&gt;0,IFTA_Quarterly!$I24*TEST!G$5/100*G$3,0)</f>
        <v>#VALUE!</v>
      </c>
      <c r="H7" s="28" t="e">
        <f ca="1">+IF(IFTA_Quarterly!$I24&gt;0,IFTA_Quarterly!$I24*TEST!H$5/100*H$3,0)</f>
        <v>#VALUE!</v>
      </c>
      <c r="I7" s="28" t="e">
        <f ca="1">+IF(IFTA_Quarterly!$I24&gt;0,IFTA_Quarterly!$I24*TEST!I$5/100*I$3,0)</f>
        <v>#VALUE!</v>
      </c>
      <c r="J7" s="28" t="e">
        <f ca="1">+IF(IFTA_Quarterly!$I24&gt;0,IFTA_Quarterly!$I24*TEST!J$5/100*J$3,0)</f>
        <v>#VALUE!</v>
      </c>
      <c r="K7" s="28" t="e">
        <f ca="1">+IF(IFTA_Quarterly!$I24&gt;0,IFTA_Quarterly!$I24*TEST!K$5/100*K$3,0)</f>
        <v>#VALUE!</v>
      </c>
      <c r="L7" s="28" t="e">
        <f ca="1">+IF(IFTA_Quarterly!$I24&gt;0,IFTA_Quarterly!$I24*TEST!L$5/100*L$3,0)</f>
        <v>#VALUE!</v>
      </c>
      <c r="M7" s="28" t="e">
        <f ca="1">+IF(IFTA_Quarterly!$I24&gt;0,IFTA_Quarterly!$I24*TEST!M$5/100*M$3,0)</f>
        <v>#VALUE!</v>
      </c>
      <c r="N7" s="28" t="e">
        <f ca="1">+IF(IFTA_Quarterly!$I24&gt;0,IFTA_Quarterly!$I24*TEST!N$5/100*N$3,0)</f>
        <v>#VALUE!</v>
      </c>
      <c r="O7" s="28" t="e">
        <f ca="1">+IF(IFTA_Quarterly!$I24&gt;0,IFTA_Quarterly!$I24*TEST!O$5/100*O$3,0)</f>
        <v>#VALUE!</v>
      </c>
      <c r="P7" s="28" t="e">
        <f ca="1">+IF(IFTA_Quarterly!$I24&gt;0,IFTA_Quarterly!$I24*TEST!P$5/100*P$3,0)</f>
        <v>#VALUE!</v>
      </c>
      <c r="Q7" s="28" t="e">
        <f ca="1">+IF(IFTA_Quarterly!$I24&gt;0,IFTA_Quarterly!$I24*TEST!Q$5/100*Q$3,0)</f>
        <v>#VALUE!</v>
      </c>
      <c r="R7" s="28" t="e">
        <f ca="1">+IF(IFTA_Quarterly!$I24&gt;0,IFTA_Quarterly!$I24*TEST!R$5/100*R$3,0)</f>
        <v>#VALUE!</v>
      </c>
      <c r="S7" s="28" t="e">
        <f ca="1">+IF(IFTA_Quarterly!$I24&gt;0,IFTA_Quarterly!$I24*TEST!S$5/100*S$3,0)</f>
        <v>#VALUE!</v>
      </c>
      <c r="T7" s="28" t="e">
        <f ca="1">+IF(IFTA_Quarterly!$I24&gt;0,IFTA_Quarterly!$I24*TEST!T$5/100*T$3,0)</f>
        <v>#VALUE!</v>
      </c>
      <c r="U7" s="28" t="e">
        <f ca="1">+IF(IFTA_Quarterly!$I24&gt;0,IFTA_Quarterly!$I24*TEST!U$5/100*U$3,0)</f>
        <v>#VALUE!</v>
      </c>
      <c r="V7" s="28" t="e">
        <f ca="1">+IF(IFTA_Quarterly!$I24&gt;0,IFTA_Quarterly!$I24*TEST!V$5/100*V$3,0)</f>
        <v>#VALUE!</v>
      </c>
      <c r="W7" s="28" t="e">
        <f ca="1">+IF(IFTA_Quarterly!$I24&gt;0,IFTA_Quarterly!$I24*TEST!W$5/100*W$3,0)</f>
        <v>#VALUE!</v>
      </c>
      <c r="X7" s="28" t="e">
        <f ca="1">+IF(IFTA_Quarterly!$I24&gt;0,IFTA_Quarterly!$I24*TEST!X$5/100*X$3,0)</f>
        <v>#VALUE!</v>
      </c>
      <c r="Y7" s="28" t="e">
        <f ca="1">+IF(IFTA_Quarterly!$I24&gt;0,IFTA_Quarterly!$I24*TEST!Y$5/100*Y$3,0)</f>
        <v>#VALUE!</v>
      </c>
      <c r="Z7" s="28" t="e">
        <f ca="1">+IF(IFTA_Quarterly!$I24&gt;0,IFTA_Quarterly!$I24*TEST!Z$5/100*Z$3,0)</f>
        <v>#VALUE!</v>
      </c>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row>
    <row r="8" spans="1:53" x14ac:dyDescent="0.25">
      <c r="A8" s="2" t="s">
        <v>14</v>
      </c>
      <c r="B8" s="2" t="str">
        <f ca="1">+IF(ISNUMBER(SUM(C8:BA8))=TRUE,SUM(C8:BA8),"")</f>
        <v/>
      </c>
      <c r="C8" s="2" t="e">
        <f ca="1">+IF(IFTA_Quarterly!$I25&gt;0,IFTA_Quarterly!$I25*TEST!C$5/100*C$3,0)</f>
        <v>#VALUE!</v>
      </c>
      <c r="D8" s="28" t="e">
        <f ca="1">+IF(IFTA_Quarterly!$I25&gt;0,IFTA_Quarterly!$I25*TEST!D$5/100*D$3,0)</f>
        <v>#VALUE!</v>
      </c>
      <c r="E8" s="28" t="e">
        <f ca="1">+IF(IFTA_Quarterly!$I25&gt;0,IFTA_Quarterly!$I25*TEST!E$5/100*E$3,0)</f>
        <v>#VALUE!</v>
      </c>
      <c r="F8" s="28" t="e">
        <f ca="1">+IF(IFTA_Quarterly!$I25&gt;0,IFTA_Quarterly!$I25*TEST!F$5/100*F$3,0)</f>
        <v>#VALUE!</v>
      </c>
      <c r="G8" s="28" t="e">
        <f ca="1">+IF(IFTA_Quarterly!$I25&gt;0,IFTA_Quarterly!$I25*TEST!G$5/100*G$3,0)</f>
        <v>#VALUE!</v>
      </c>
      <c r="H8" s="28" t="e">
        <f ca="1">+IF(IFTA_Quarterly!$I25&gt;0,IFTA_Quarterly!$I25*TEST!H$5/100*H$3,0)</f>
        <v>#VALUE!</v>
      </c>
      <c r="I8" s="28" t="e">
        <f ca="1">+IF(IFTA_Quarterly!$I25&gt;0,IFTA_Quarterly!$I25*TEST!I$5/100*I$3,0)</f>
        <v>#VALUE!</v>
      </c>
      <c r="J8" s="28" t="e">
        <f ca="1">+IF(IFTA_Quarterly!$I25&gt;0,IFTA_Quarterly!$I25*TEST!J$5/100*J$3,0)</f>
        <v>#VALUE!</v>
      </c>
      <c r="K8" s="28" t="e">
        <f ca="1">+IF(IFTA_Quarterly!$I25&gt;0,IFTA_Quarterly!$I25*TEST!K$5/100*K$3,0)</f>
        <v>#VALUE!</v>
      </c>
      <c r="L8" s="28" t="e">
        <f ca="1">+IF(IFTA_Quarterly!$I25&gt;0,IFTA_Quarterly!$I25*TEST!L$5/100*L$3,0)</f>
        <v>#VALUE!</v>
      </c>
      <c r="M8" s="28" t="e">
        <f ca="1">+IF(IFTA_Quarterly!$I25&gt;0,IFTA_Quarterly!$I25*TEST!M$5/100*M$3,0)</f>
        <v>#VALUE!</v>
      </c>
      <c r="N8" s="28" t="e">
        <f ca="1">+IF(IFTA_Quarterly!$I25&gt;0,IFTA_Quarterly!$I25*TEST!N$5/100*N$3,0)</f>
        <v>#VALUE!</v>
      </c>
      <c r="O8" s="28" t="e">
        <f ca="1">+IF(IFTA_Quarterly!$I25&gt;0,IFTA_Quarterly!$I25*TEST!O$5/100*O$3,0)</f>
        <v>#VALUE!</v>
      </c>
      <c r="P8" s="28" t="e">
        <f ca="1">+IF(IFTA_Quarterly!$I25&gt;0,IFTA_Quarterly!$I25*TEST!P$5/100*P$3,0)</f>
        <v>#VALUE!</v>
      </c>
      <c r="Q8" s="28" t="e">
        <f ca="1">+IF(IFTA_Quarterly!$I25&gt;0,IFTA_Quarterly!$I25*TEST!Q$5/100*Q$3,0)</f>
        <v>#VALUE!</v>
      </c>
      <c r="R8" s="28" t="e">
        <f ca="1">+IF(IFTA_Quarterly!$I25&gt;0,IFTA_Quarterly!$I25*TEST!R$5/100*R$3,0)</f>
        <v>#VALUE!</v>
      </c>
      <c r="S8" s="28" t="e">
        <f ca="1">+IF(IFTA_Quarterly!$I25&gt;0,IFTA_Quarterly!$I25*TEST!S$5/100*S$3,0)</f>
        <v>#VALUE!</v>
      </c>
      <c r="T8" s="28" t="e">
        <f ca="1">+IF(IFTA_Quarterly!$I25&gt;0,IFTA_Quarterly!$I25*TEST!T$5/100*T$3,0)</f>
        <v>#VALUE!</v>
      </c>
      <c r="U8" s="28" t="e">
        <f ca="1">+IF(IFTA_Quarterly!$I25&gt;0,IFTA_Quarterly!$I25*TEST!U$5/100*U$3,0)</f>
        <v>#VALUE!</v>
      </c>
      <c r="V8" s="28" t="e">
        <f ca="1">+IF(IFTA_Quarterly!$I25&gt;0,IFTA_Quarterly!$I25*TEST!V$5/100*V$3,0)</f>
        <v>#VALUE!</v>
      </c>
      <c r="W8" s="28" t="e">
        <f ca="1">+IF(IFTA_Quarterly!$I25&gt;0,IFTA_Quarterly!$I25*TEST!W$5/100*W$3,0)</f>
        <v>#VALUE!</v>
      </c>
      <c r="X8" s="28" t="e">
        <f ca="1">+IF(IFTA_Quarterly!$I25&gt;0,IFTA_Quarterly!$I25*TEST!X$5/100*X$3,0)</f>
        <v>#VALUE!</v>
      </c>
      <c r="Y8" s="28" t="e">
        <f ca="1">+IF(IFTA_Quarterly!$I25&gt;0,IFTA_Quarterly!$I25*TEST!Y$5/100*Y$3,0)</f>
        <v>#VALUE!</v>
      </c>
      <c r="Z8" s="28" t="e">
        <f ca="1">+IF(IFTA_Quarterly!$I25&gt;0,IFTA_Quarterly!$I25*TEST!Z$5/100*Z$3,0)</f>
        <v>#VALUE!</v>
      </c>
      <c r="AA8" s="2" t="e">
        <f ca="1">+IF(IFTA_Quarterly!$I25&gt;0,IFTA_Quarterly!$I25*TEST!AA$5/100*AA$3,0)</f>
        <v>#VALUE!</v>
      </c>
      <c r="AB8" s="2" t="e">
        <f ca="1">+IF(IFTA_Quarterly!$I25&gt;0,IFTA_Quarterly!$I25*TEST!AB$5/100*AB$3,0)</f>
        <v>#VALUE!</v>
      </c>
      <c r="AC8" s="2" t="e">
        <f ca="1">+IF(IFTA_Quarterly!$I25&gt;0,IFTA_Quarterly!$I25*TEST!AC$5/100*AC$3,0)</f>
        <v>#VALUE!</v>
      </c>
      <c r="AD8" s="2" t="e">
        <f ca="1">+IF(IFTA_Quarterly!$I25&gt;0,IFTA_Quarterly!$I25*TEST!AD$5/100*AD$3,0)</f>
        <v>#VALUE!</v>
      </c>
      <c r="AE8" s="2"/>
      <c r="AF8" s="2"/>
      <c r="AG8" s="2"/>
      <c r="AH8" s="2"/>
      <c r="AI8" s="2"/>
      <c r="AJ8" s="2"/>
      <c r="AK8" s="2"/>
      <c r="AL8" s="2"/>
      <c r="AM8" s="2"/>
      <c r="AN8" s="2"/>
      <c r="AO8" s="2"/>
      <c r="AP8" s="2"/>
      <c r="AQ8" s="2"/>
      <c r="AR8" s="2"/>
      <c r="AS8" s="2"/>
      <c r="AT8" s="2"/>
      <c r="AU8" s="2"/>
      <c r="AV8" s="2"/>
      <c r="AW8" s="2"/>
      <c r="AX8" s="2"/>
      <c r="AY8" s="2"/>
      <c r="AZ8" s="2"/>
      <c r="BA8" s="2"/>
    </row>
    <row r="9" spans="1:53" x14ac:dyDescent="0.25">
      <c r="A9" s="2" t="s">
        <v>15</v>
      </c>
      <c r="B9" s="2" t="str">
        <f ca="1">+IF(ISNUMBER(SUM(C9:BA9))=TRUE,SUM(C9:BA9),"")</f>
        <v/>
      </c>
      <c r="C9" s="2" t="e">
        <f ca="1">+IF(IFTA_Quarterly!$I26&gt;0,IFTA_Quarterly!$I26*TEST!C$5/100*C$3,0)</f>
        <v>#VALUE!</v>
      </c>
      <c r="D9" s="28" t="e">
        <f ca="1">+IF(IFTA_Quarterly!$I26&gt;0,IFTA_Quarterly!$I26*TEST!D$5/100*D$3,0)</f>
        <v>#VALUE!</v>
      </c>
      <c r="E9" s="28" t="e">
        <f ca="1">+IF(IFTA_Quarterly!$I26&gt;0,IFTA_Quarterly!$I26*TEST!E$5/100*E$3,0)</f>
        <v>#VALUE!</v>
      </c>
      <c r="F9" s="28" t="e">
        <f ca="1">+IF(IFTA_Quarterly!$I26&gt;0,IFTA_Quarterly!$I26*TEST!F$5/100*F$3,0)</f>
        <v>#VALUE!</v>
      </c>
      <c r="G9" s="28" t="e">
        <f ca="1">+IF(IFTA_Quarterly!$I26&gt;0,IFTA_Quarterly!$I26*TEST!G$5/100*G$3,0)</f>
        <v>#VALUE!</v>
      </c>
      <c r="H9" s="28" t="e">
        <f ca="1">+IF(IFTA_Quarterly!$I26&gt;0,IFTA_Quarterly!$I26*TEST!H$5/100*H$3,0)</f>
        <v>#VALUE!</v>
      </c>
      <c r="I9" s="28" t="e">
        <f ca="1">+IF(IFTA_Quarterly!$I26&gt;0,IFTA_Quarterly!$I26*TEST!I$5/100*I$3,0)</f>
        <v>#VALUE!</v>
      </c>
      <c r="J9" s="28" t="e">
        <f ca="1">+IF(IFTA_Quarterly!$I26&gt;0,IFTA_Quarterly!$I26*TEST!J$5/100*J$3,0)</f>
        <v>#VALUE!</v>
      </c>
      <c r="K9" s="28" t="e">
        <f ca="1">+IF(IFTA_Quarterly!$I26&gt;0,IFTA_Quarterly!$I26*TEST!K$5/100*K$3,0)</f>
        <v>#VALUE!</v>
      </c>
      <c r="L9" s="28" t="e">
        <f ca="1">+IF(IFTA_Quarterly!$I26&gt;0,IFTA_Quarterly!$I26*TEST!L$5/100*L$3,0)</f>
        <v>#VALUE!</v>
      </c>
      <c r="M9" s="28" t="e">
        <f ca="1">+IF(IFTA_Quarterly!$I26&gt;0,IFTA_Quarterly!$I26*TEST!M$5/100*M$3,0)</f>
        <v>#VALUE!</v>
      </c>
      <c r="N9" s="28" t="e">
        <f ca="1">+IF(IFTA_Quarterly!$I26&gt;0,IFTA_Quarterly!$I26*TEST!N$5/100*N$3,0)</f>
        <v>#VALUE!</v>
      </c>
      <c r="O9" s="28" t="e">
        <f ca="1">+IF(IFTA_Quarterly!$I26&gt;0,IFTA_Quarterly!$I26*TEST!O$5/100*O$3,0)</f>
        <v>#VALUE!</v>
      </c>
      <c r="P9" s="28" t="e">
        <f ca="1">+IF(IFTA_Quarterly!$I26&gt;0,IFTA_Quarterly!$I26*TEST!P$5/100*P$3,0)</f>
        <v>#VALUE!</v>
      </c>
      <c r="Q9" s="28" t="e">
        <f ca="1">+IF(IFTA_Quarterly!$I26&gt;0,IFTA_Quarterly!$I26*TEST!Q$5/100*Q$3,0)</f>
        <v>#VALUE!</v>
      </c>
      <c r="R9" s="28" t="e">
        <f ca="1">+IF(IFTA_Quarterly!$I26&gt;0,IFTA_Quarterly!$I26*TEST!R$5/100*R$3,0)</f>
        <v>#VALUE!</v>
      </c>
      <c r="S9" s="28" t="e">
        <f ca="1">+IF(IFTA_Quarterly!$I26&gt;0,IFTA_Quarterly!$I26*TEST!S$5/100*S$3,0)</f>
        <v>#VALUE!</v>
      </c>
      <c r="T9" s="28" t="e">
        <f ca="1">+IF(IFTA_Quarterly!$I26&gt;0,IFTA_Quarterly!$I26*TEST!T$5/100*T$3,0)</f>
        <v>#VALUE!</v>
      </c>
      <c r="U9" s="28" t="e">
        <f ca="1">+IF(IFTA_Quarterly!$I26&gt;0,IFTA_Quarterly!$I26*TEST!U$5/100*U$3,0)</f>
        <v>#VALUE!</v>
      </c>
      <c r="V9" s="28" t="e">
        <f ca="1">+IF(IFTA_Quarterly!$I26&gt;0,IFTA_Quarterly!$I26*TEST!V$5/100*V$3,0)</f>
        <v>#VALUE!</v>
      </c>
      <c r="W9" s="28" t="e">
        <f ca="1">+IF(IFTA_Quarterly!$I26&gt;0,IFTA_Quarterly!$I26*TEST!W$5/100*W$3,0)</f>
        <v>#VALUE!</v>
      </c>
      <c r="X9" s="28" t="e">
        <f ca="1">+IF(IFTA_Quarterly!$I26&gt;0,IFTA_Quarterly!$I26*TEST!X$5/100*X$3,0)</f>
        <v>#VALUE!</v>
      </c>
      <c r="Y9" s="28" t="e">
        <f ca="1">+IF(IFTA_Quarterly!$I26&gt;0,IFTA_Quarterly!$I26*TEST!Y$5/100*Y$3,0)</f>
        <v>#VALUE!</v>
      </c>
      <c r="Z9" s="28" t="e">
        <f ca="1">+IF(IFTA_Quarterly!$I26&gt;0,IFTA_Quarterly!$I26*TEST!Z$5/100*Z$3,0)</f>
        <v>#VALUE!</v>
      </c>
      <c r="AA9" s="2" t="e">
        <f ca="1">+IF(IFTA_Quarterly!$I27&gt;0,IFTA_Quarterly!$I27*TEST!AA$5/100*AA$3,0)</f>
        <v>#VALUE!</v>
      </c>
      <c r="AB9" s="2" t="e">
        <f ca="1">+IF(IFTA_Quarterly!$I27&gt;0,IFTA_Quarterly!$I27*TEST!AB$5/100*AB$3,0)</f>
        <v>#VALUE!</v>
      </c>
      <c r="AC9" s="2" t="e">
        <f ca="1">+IF(IFTA_Quarterly!$I27&gt;0,IFTA_Quarterly!$I27*TEST!AC$5/100*AC$3,0)</f>
        <v>#VALUE!</v>
      </c>
      <c r="AD9" s="2" t="e">
        <f ca="1">+IF(IFTA_Quarterly!$I27&gt;0,IFTA_Quarterly!$I27*TEST!AD$5/100*AD$3,0)</f>
        <v>#VALUE!</v>
      </c>
      <c r="AE9" s="2"/>
      <c r="AF9" s="2"/>
      <c r="AG9" s="2"/>
      <c r="AH9" s="2"/>
      <c r="AI9" s="2"/>
      <c r="AJ9" s="2"/>
      <c r="AK9" s="2"/>
      <c r="AL9" s="2"/>
      <c r="AM9" s="2"/>
      <c r="AN9" s="2"/>
      <c r="AO9" s="2"/>
      <c r="AP9" s="2"/>
      <c r="AQ9" s="2"/>
      <c r="AR9" s="2"/>
      <c r="AS9" s="2"/>
      <c r="AT9" s="2"/>
      <c r="AU9" s="2"/>
      <c r="AV9" s="2"/>
      <c r="AW9" s="2"/>
      <c r="AX9" s="2"/>
      <c r="AY9" s="2"/>
      <c r="AZ9" s="2"/>
      <c r="BA9" s="2"/>
    </row>
    <row r="10" spans="1:53" x14ac:dyDescent="0.25">
      <c r="A10" s="2" t="s">
        <v>18</v>
      </c>
      <c r="B10" s="2" t="str">
        <f ca="1">+IF(ISNUMBER(SUM(C10:BA10))=TRUE,SUM(C10:BA10),"")</f>
        <v/>
      </c>
      <c r="C10" s="2" t="e">
        <f ca="1">+IF(IFTA_Quarterly!$I27&gt;0,IFTA_Quarterly!$I27*TEST!C$5/100*C$3,0)</f>
        <v>#VALUE!</v>
      </c>
      <c r="D10" s="28" t="e">
        <f ca="1">+IF(IFTA_Quarterly!$I27&gt;0,IFTA_Quarterly!$I27*TEST!D$5/100*D$3,0)</f>
        <v>#VALUE!</v>
      </c>
      <c r="E10" s="28" t="e">
        <f ca="1">+IF(IFTA_Quarterly!$I27&gt;0,IFTA_Quarterly!$I27*TEST!E$5/100*E$3,0)</f>
        <v>#VALUE!</v>
      </c>
      <c r="F10" s="28" t="e">
        <f ca="1">+IF(IFTA_Quarterly!$I27&gt;0,IFTA_Quarterly!$I27*TEST!F$5/100*F$3,0)</f>
        <v>#VALUE!</v>
      </c>
      <c r="G10" s="28" t="e">
        <f ca="1">+IF(IFTA_Quarterly!$I27&gt;0,IFTA_Quarterly!$I27*TEST!G$5/100*G$3,0)</f>
        <v>#VALUE!</v>
      </c>
      <c r="H10" s="28" t="e">
        <f ca="1">+IF(IFTA_Quarterly!$I27&gt;0,IFTA_Quarterly!$I27*TEST!H$5/100*H$3,0)</f>
        <v>#VALUE!</v>
      </c>
      <c r="I10" s="28" t="e">
        <f ca="1">+IF(IFTA_Quarterly!$I27&gt;0,IFTA_Quarterly!$I27*TEST!I$5/100*I$3,0)</f>
        <v>#VALUE!</v>
      </c>
      <c r="J10" s="28" t="e">
        <f ca="1">+IF(IFTA_Quarterly!$I27&gt;0,IFTA_Quarterly!$I27*TEST!J$5/100*J$3,0)</f>
        <v>#VALUE!</v>
      </c>
      <c r="K10" s="28" t="e">
        <f ca="1">+IF(IFTA_Quarterly!$I27&gt;0,IFTA_Quarterly!$I27*TEST!K$5/100*K$3,0)</f>
        <v>#VALUE!</v>
      </c>
      <c r="L10" s="28" t="e">
        <f ca="1">+IF(IFTA_Quarterly!$I27&gt;0,IFTA_Quarterly!$I27*TEST!L$5/100*L$3,0)</f>
        <v>#VALUE!</v>
      </c>
      <c r="M10" s="28" t="e">
        <f ca="1">+IF(IFTA_Quarterly!$I27&gt;0,IFTA_Quarterly!$I27*TEST!M$5/100*M$3,0)</f>
        <v>#VALUE!</v>
      </c>
      <c r="N10" s="28" t="e">
        <f ca="1">+IF(IFTA_Quarterly!$I27&gt;0,IFTA_Quarterly!$I27*TEST!N$5/100*N$3,0)</f>
        <v>#VALUE!</v>
      </c>
      <c r="O10" s="28" t="e">
        <f ca="1">+IF(IFTA_Quarterly!$I27&gt;0,IFTA_Quarterly!$I27*TEST!O$5/100*O$3,0)</f>
        <v>#VALUE!</v>
      </c>
      <c r="P10" s="28" t="e">
        <f ca="1">+IF(IFTA_Quarterly!$I27&gt;0,IFTA_Quarterly!$I27*TEST!P$5/100*P$3,0)</f>
        <v>#VALUE!</v>
      </c>
      <c r="Q10" s="28" t="e">
        <f ca="1">+IF(IFTA_Quarterly!$I27&gt;0,IFTA_Quarterly!$I27*TEST!Q$5/100*Q$3,0)</f>
        <v>#VALUE!</v>
      </c>
      <c r="R10" s="28" t="e">
        <f ca="1">+IF(IFTA_Quarterly!$I27&gt;0,IFTA_Quarterly!$I27*TEST!R$5/100*R$3,0)</f>
        <v>#VALUE!</v>
      </c>
      <c r="S10" s="28" t="e">
        <f ca="1">+IF(IFTA_Quarterly!$I27&gt;0,IFTA_Quarterly!$I27*TEST!S$5/100*S$3,0)</f>
        <v>#VALUE!</v>
      </c>
      <c r="T10" s="28" t="e">
        <f ca="1">+IF(IFTA_Quarterly!$I27&gt;0,IFTA_Quarterly!$I27*TEST!T$5/100*T$3,0)</f>
        <v>#VALUE!</v>
      </c>
      <c r="U10" s="28" t="e">
        <f ca="1">+IF(IFTA_Quarterly!$I27&gt;0,IFTA_Quarterly!$I27*TEST!U$5/100*U$3,0)</f>
        <v>#VALUE!</v>
      </c>
      <c r="V10" s="28" t="e">
        <f ca="1">+IF(IFTA_Quarterly!$I27&gt;0,IFTA_Quarterly!$I27*TEST!V$5/100*V$3,0)</f>
        <v>#VALUE!</v>
      </c>
      <c r="W10" s="28" t="e">
        <f ca="1">+IF(IFTA_Quarterly!$I27&gt;0,IFTA_Quarterly!$I27*TEST!W$5/100*W$3,0)</f>
        <v>#VALUE!</v>
      </c>
      <c r="X10" s="28" t="e">
        <f ca="1">+IF(IFTA_Quarterly!$I27&gt;0,IFTA_Quarterly!$I27*TEST!X$5/100*X$3,0)</f>
        <v>#VALUE!</v>
      </c>
      <c r="Y10" s="28" t="e">
        <f ca="1">+IF(IFTA_Quarterly!$I27&gt;0,IFTA_Quarterly!$I27*TEST!Y$5/100*Y$3,0)</f>
        <v>#VALUE!</v>
      </c>
      <c r="Z10" s="28" t="e">
        <f ca="1">+IF(IFTA_Quarterly!$I27&gt;0,IFTA_Quarterly!$I27*TEST!Z$5/100*Z$3,0)</f>
        <v>#VALUE!</v>
      </c>
      <c r="AA10" s="28" t="e">
        <f ca="1">+IF(IFTA_Quarterly!$I27&gt;0,IFTA_Quarterly!$I27*TEST!AA$5/100*AA$3,0)</f>
        <v>#VALUE!</v>
      </c>
      <c r="AB10" s="28" t="e">
        <f ca="1">+IF(IFTA_Quarterly!$I27&gt;0,IFTA_Quarterly!$I27*TEST!AB$5/100*AB$3,0)</f>
        <v>#VALUE!</v>
      </c>
      <c r="AC10" s="28" t="e">
        <f ca="1">+IF(IFTA_Quarterly!$I27&gt;0,IFTA_Quarterly!$I27*TEST!AC$5/100*AC$3,0)</f>
        <v>#VALUE!</v>
      </c>
      <c r="AD10" s="28" t="e">
        <f ca="1">+IF(IFTA_Quarterly!$I27&gt;0,IFTA_Quarterly!$I27*TEST!AD$5/100*AD$3,0)</f>
        <v>#VALUE!</v>
      </c>
      <c r="AE10" s="2"/>
      <c r="AF10" s="2"/>
      <c r="AG10" s="2"/>
      <c r="AH10" s="2"/>
      <c r="AI10" s="2"/>
      <c r="AJ10" s="2"/>
      <c r="AK10" s="2"/>
      <c r="AL10" s="2"/>
      <c r="AM10" s="2"/>
      <c r="AN10" s="2"/>
      <c r="AO10" s="2"/>
      <c r="AP10" s="2"/>
      <c r="AQ10" s="2"/>
      <c r="AR10" s="2"/>
      <c r="AS10" s="2"/>
      <c r="AT10" s="2"/>
      <c r="AU10" s="2"/>
      <c r="AV10" s="2"/>
      <c r="AW10" s="2"/>
      <c r="AX10" s="2"/>
      <c r="AY10" s="2"/>
      <c r="AZ10" s="2"/>
      <c r="BA10" s="2"/>
    </row>
    <row r="11" spans="1:53" x14ac:dyDescent="0.25">
      <c r="A11" s="2" t="s">
        <v>16</v>
      </c>
      <c r="B11" s="2" t="str">
        <f t="shared" ref="B11:B67" ca="1" si="3">+IF(ISNUMBER(SUM(C11:BA11))=TRUE,SUM(C11:BA11),"")</f>
        <v/>
      </c>
      <c r="C11" s="2" t="e">
        <f ca="1">+IF(IFTA_Quarterly!$I28&gt;0,IFTA_Quarterly!$I28*TEST!C$5/100*C$3,0)</f>
        <v>#VALUE!</v>
      </c>
      <c r="D11" s="28" t="e">
        <f ca="1">+IF(IFTA_Quarterly!$I28&gt;0,IFTA_Quarterly!$I28*TEST!D$5/100*D$3,0)</f>
        <v>#VALUE!</v>
      </c>
      <c r="E11" s="28" t="e">
        <f ca="1">+IF(IFTA_Quarterly!$I28&gt;0,IFTA_Quarterly!$I28*TEST!E$5/100*E$3,0)</f>
        <v>#VALUE!</v>
      </c>
      <c r="F11" s="28" t="e">
        <f ca="1">+IF(IFTA_Quarterly!$I28&gt;0,IFTA_Quarterly!$I28*TEST!F$5/100*F$3,0)</f>
        <v>#VALUE!</v>
      </c>
      <c r="G11" s="28" t="e">
        <f ca="1">+IF(IFTA_Quarterly!$I28&gt;0,IFTA_Quarterly!$I28*TEST!G$5/100*G$3,0)</f>
        <v>#VALUE!</v>
      </c>
      <c r="H11" s="28" t="e">
        <f ca="1">+IF(IFTA_Quarterly!$I28&gt;0,IFTA_Quarterly!$I28*TEST!H$5/100*H$3,0)</f>
        <v>#VALUE!</v>
      </c>
      <c r="I11" s="28" t="e">
        <f ca="1">+IF(IFTA_Quarterly!$I28&gt;0,IFTA_Quarterly!$I28*TEST!I$5/100*I$3,0)</f>
        <v>#VALUE!</v>
      </c>
      <c r="J11" s="28" t="e">
        <f ca="1">+IF(IFTA_Quarterly!$I28&gt;0,IFTA_Quarterly!$I28*TEST!J$5/100*J$3,0)</f>
        <v>#VALUE!</v>
      </c>
      <c r="K11" s="28" t="e">
        <f ca="1">+IF(IFTA_Quarterly!$I28&gt;0,IFTA_Quarterly!$I28*TEST!K$5/100*K$3,0)</f>
        <v>#VALUE!</v>
      </c>
      <c r="L11" s="28" t="e">
        <f ca="1">+IF(IFTA_Quarterly!$I28&gt;0,IFTA_Quarterly!$I28*TEST!L$5/100*L$3,0)</f>
        <v>#VALUE!</v>
      </c>
      <c r="M11" s="28" t="e">
        <f ca="1">+IF(IFTA_Quarterly!$I28&gt;0,IFTA_Quarterly!$I28*TEST!M$5/100*M$3,0)</f>
        <v>#VALUE!</v>
      </c>
      <c r="N11" s="28" t="e">
        <f ca="1">+IF(IFTA_Quarterly!$I28&gt;0,IFTA_Quarterly!$I28*TEST!N$5/100*N$3,0)</f>
        <v>#VALUE!</v>
      </c>
      <c r="O11" s="28" t="e">
        <f ca="1">+IF(IFTA_Quarterly!$I28&gt;0,IFTA_Quarterly!$I28*TEST!O$5/100*O$3,0)</f>
        <v>#VALUE!</v>
      </c>
      <c r="P11" s="28" t="e">
        <f ca="1">+IF(IFTA_Quarterly!$I28&gt;0,IFTA_Quarterly!$I28*TEST!P$5/100*P$3,0)</f>
        <v>#VALUE!</v>
      </c>
      <c r="Q11" s="28" t="e">
        <f ca="1">+IF(IFTA_Quarterly!$I28&gt;0,IFTA_Quarterly!$I28*TEST!Q$5/100*Q$3,0)</f>
        <v>#VALUE!</v>
      </c>
      <c r="R11" s="28" t="e">
        <f ca="1">+IF(IFTA_Quarterly!$I28&gt;0,IFTA_Quarterly!$I28*TEST!R$5/100*R$3,0)</f>
        <v>#VALUE!</v>
      </c>
      <c r="S11" s="28" t="e">
        <f ca="1">+IF(IFTA_Quarterly!$I28&gt;0,IFTA_Quarterly!$I28*TEST!S$5/100*S$3,0)</f>
        <v>#VALUE!</v>
      </c>
      <c r="T11" s="28" t="e">
        <f ca="1">+IF(IFTA_Quarterly!$I28&gt;0,IFTA_Quarterly!$I28*TEST!T$5/100*T$3,0)</f>
        <v>#VALUE!</v>
      </c>
      <c r="U11" s="28" t="e">
        <f ca="1">+IF(IFTA_Quarterly!$I28&gt;0,IFTA_Quarterly!$I28*TEST!U$5/100*U$3,0)</f>
        <v>#VALUE!</v>
      </c>
      <c r="V11" s="28" t="e">
        <f ca="1">+IF(IFTA_Quarterly!$I28&gt;0,IFTA_Quarterly!$I28*TEST!V$5/100*V$3,0)</f>
        <v>#VALUE!</v>
      </c>
      <c r="W11" s="28" t="e">
        <f ca="1">+IF(IFTA_Quarterly!$I28&gt;0,IFTA_Quarterly!$I28*TEST!W$5/100*W$3,0)</f>
        <v>#VALUE!</v>
      </c>
      <c r="X11" s="28" t="e">
        <f ca="1">+IF(IFTA_Quarterly!$I28&gt;0,IFTA_Quarterly!$I28*TEST!X$5/100*X$3,0)</f>
        <v>#VALUE!</v>
      </c>
      <c r="Y11" s="28" t="e">
        <f ca="1">+IF(IFTA_Quarterly!$I28&gt;0,IFTA_Quarterly!$I28*TEST!Y$5/100*Y$3,0)</f>
        <v>#VALUE!</v>
      </c>
      <c r="Z11" s="28" t="e">
        <f ca="1">+IF(IFTA_Quarterly!$I28&gt;0,IFTA_Quarterly!$I28*TEST!Z$5/100*Z$3,0)</f>
        <v>#VALUE!</v>
      </c>
      <c r="AA11" s="28" t="e">
        <f ca="1">+IF(IFTA_Quarterly!$I28&gt;0,IFTA_Quarterly!$I28*TEST!AA$5/100*AA$3,0)</f>
        <v>#VALUE!</v>
      </c>
      <c r="AB11" s="28" t="e">
        <f ca="1">+IF(IFTA_Quarterly!$I28&gt;0,IFTA_Quarterly!$I28*TEST!AB$5/100*AB$3,0)</f>
        <v>#VALUE!</v>
      </c>
      <c r="AC11" s="28" t="e">
        <f ca="1">+IF(IFTA_Quarterly!$I28&gt;0,IFTA_Quarterly!$I28*TEST!AC$5/100*AC$3,0)</f>
        <v>#VALUE!</v>
      </c>
      <c r="AD11" s="28" t="e">
        <f ca="1">+IF(IFTA_Quarterly!$I28&gt;0,IFTA_Quarterly!$I28*TEST!AD$5/100*AD$3,0)</f>
        <v>#VALUE!</v>
      </c>
      <c r="AE11" s="2"/>
      <c r="AF11" s="2"/>
      <c r="AG11" s="2"/>
      <c r="AH11" s="2"/>
      <c r="AI11" s="2"/>
      <c r="AJ11" s="2"/>
      <c r="AK11" s="2"/>
      <c r="AL11" s="2"/>
      <c r="AM11" s="2"/>
      <c r="AN11" s="2"/>
      <c r="AO11" s="2"/>
      <c r="AP11" s="2"/>
      <c r="AQ11" s="2"/>
      <c r="AR11" s="2"/>
      <c r="AS11" s="2"/>
      <c r="AT11" s="2"/>
      <c r="AU11" s="2"/>
      <c r="AV11" s="2"/>
      <c r="AW11" s="2"/>
      <c r="AX11" s="2"/>
      <c r="AY11" s="2"/>
      <c r="AZ11" s="2"/>
      <c r="BA11" s="2"/>
    </row>
    <row r="12" spans="1:53" x14ac:dyDescent="0.25">
      <c r="A12" s="2" t="s">
        <v>17</v>
      </c>
      <c r="B12" s="2" t="str">
        <f t="shared" ca="1" si="3"/>
        <v/>
      </c>
      <c r="C12" s="2" t="e">
        <f ca="1">+IF(IFTA_Quarterly!$I29&gt;0,IFTA_Quarterly!$I29*TEST!C$5/100*C$3,0)</f>
        <v>#VALUE!</v>
      </c>
      <c r="D12" s="28" t="e">
        <f ca="1">+IF(IFTA_Quarterly!$I29&gt;0,IFTA_Quarterly!$I29*TEST!D$5/100*D$3,0)</f>
        <v>#VALUE!</v>
      </c>
      <c r="E12" s="28" t="e">
        <f ca="1">+IF(IFTA_Quarterly!$I29&gt;0,IFTA_Quarterly!$I29*TEST!E$5/100*E$3,0)</f>
        <v>#VALUE!</v>
      </c>
      <c r="F12" s="28" t="e">
        <f ca="1">+IF(IFTA_Quarterly!$I29&gt;0,IFTA_Quarterly!$I29*TEST!F$5/100*F$3,0)</f>
        <v>#VALUE!</v>
      </c>
      <c r="G12" s="28" t="e">
        <f ca="1">+IF(IFTA_Quarterly!$I29&gt;0,IFTA_Quarterly!$I29*TEST!G$5/100*G$3,0)</f>
        <v>#VALUE!</v>
      </c>
      <c r="H12" s="28" t="e">
        <f ca="1">+IF(IFTA_Quarterly!$I29&gt;0,IFTA_Quarterly!$I29*TEST!H$5/100*H$3,0)</f>
        <v>#VALUE!</v>
      </c>
      <c r="I12" s="28" t="e">
        <f ca="1">+IF(IFTA_Quarterly!$I29&gt;0,IFTA_Quarterly!$I29*TEST!I$5/100*I$3,0)</f>
        <v>#VALUE!</v>
      </c>
      <c r="J12" s="28" t="e">
        <f ca="1">+IF(IFTA_Quarterly!$I29&gt;0,IFTA_Quarterly!$I29*TEST!J$5/100*J$3,0)</f>
        <v>#VALUE!</v>
      </c>
      <c r="K12" s="28" t="e">
        <f ca="1">+IF(IFTA_Quarterly!$I29&gt;0,IFTA_Quarterly!$I29*TEST!K$5/100*K$3,0)</f>
        <v>#VALUE!</v>
      </c>
      <c r="L12" s="28" t="e">
        <f ca="1">+IF(IFTA_Quarterly!$I29&gt;0,IFTA_Quarterly!$I29*TEST!L$5/100*L$3,0)</f>
        <v>#VALUE!</v>
      </c>
      <c r="M12" s="28" t="e">
        <f ca="1">+IF(IFTA_Quarterly!$I29&gt;0,IFTA_Quarterly!$I29*TEST!M$5/100*M$3,0)</f>
        <v>#VALUE!</v>
      </c>
      <c r="N12" s="28" t="e">
        <f ca="1">+IF(IFTA_Quarterly!$I29&gt;0,IFTA_Quarterly!$I29*TEST!N$5/100*N$3,0)</f>
        <v>#VALUE!</v>
      </c>
      <c r="O12" s="28" t="e">
        <f ca="1">+IF(IFTA_Quarterly!$I29&gt;0,IFTA_Quarterly!$I29*TEST!O$5/100*O$3,0)</f>
        <v>#VALUE!</v>
      </c>
      <c r="P12" s="28" t="e">
        <f ca="1">+IF(IFTA_Quarterly!$I29&gt;0,IFTA_Quarterly!$I29*TEST!P$5/100*P$3,0)</f>
        <v>#VALUE!</v>
      </c>
      <c r="Q12" s="28" t="e">
        <f ca="1">+IF(IFTA_Quarterly!$I29&gt;0,IFTA_Quarterly!$I29*TEST!Q$5/100*Q$3,0)</f>
        <v>#VALUE!</v>
      </c>
      <c r="R12" s="28" t="e">
        <f ca="1">+IF(IFTA_Quarterly!$I29&gt;0,IFTA_Quarterly!$I29*TEST!R$5/100*R$3,0)</f>
        <v>#VALUE!</v>
      </c>
      <c r="S12" s="28" t="e">
        <f ca="1">+IF(IFTA_Quarterly!$I29&gt;0,IFTA_Quarterly!$I29*TEST!S$5/100*S$3,0)</f>
        <v>#VALUE!</v>
      </c>
      <c r="T12" s="28" t="e">
        <f ca="1">+IF(IFTA_Quarterly!$I29&gt;0,IFTA_Quarterly!$I29*TEST!T$5/100*T$3,0)</f>
        <v>#VALUE!</v>
      </c>
      <c r="U12" s="28" t="e">
        <f ca="1">+IF(IFTA_Quarterly!$I29&gt;0,IFTA_Quarterly!$I29*TEST!U$5/100*U$3,0)</f>
        <v>#VALUE!</v>
      </c>
      <c r="V12" s="28" t="e">
        <f ca="1">+IF(IFTA_Quarterly!$I29&gt;0,IFTA_Quarterly!$I29*TEST!V$5/100*V$3,0)</f>
        <v>#VALUE!</v>
      </c>
      <c r="W12" s="28" t="e">
        <f ca="1">+IF(IFTA_Quarterly!$I29&gt;0,IFTA_Quarterly!$I29*TEST!W$5/100*W$3,0)</f>
        <v>#VALUE!</v>
      </c>
      <c r="X12" s="28" t="e">
        <f ca="1">+IF(IFTA_Quarterly!$I29&gt;0,IFTA_Quarterly!$I29*TEST!X$5/100*X$3,0)</f>
        <v>#VALUE!</v>
      </c>
      <c r="Y12" s="28" t="e">
        <f ca="1">+IF(IFTA_Quarterly!$I29&gt;0,IFTA_Quarterly!$I29*TEST!Y$5/100*Y$3,0)</f>
        <v>#VALUE!</v>
      </c>
      <c r="Z12" s="28" t="e">
        <f ca="1">+IF(IFTA_Quarterly!$I29&gt;0,IFTA_Quarterly!$I29*TEST!Z$5/100*Z$3,0)</f>
        <v>#VALUE!</v>
      </c>
      <c r="AA12" s="28" t="e">
        <f ca="1">+IF(IFTA_Quarterly!$I29&gt;0,IFTA_Quarterly!$I29*TEST!AA$5/100*AA$3,0)</f>
        <v>#VALUE!</v>
      </c>
      <c r="AB12" s="28" t="e">
        <f ca="1">+IF(IFTA_Quarterly!$I29&gt;0,IFTA_Quarterly!$I29*TEST!AB$5/100*AB$3,0)</f>
        <v>#VALUE!</v>
      </c>
      <c r="AC12" s="28" t="e">
        <f ca="1">+IF(IFTA_Quarterly!$I29&gt;0,IFTA_Quarterly!$I29*TEST!AC$5/100*AC$3,0)</f>
        <v>#VALUE!</v>
      </c>
      <c r="AD12" s="28" t="e">
        <f ca="1">+IF(IFTA_Quarterly!$I29&gt;0,IFTA_Quarterly!$I29*TEST!AD$5/100*AD$3,0)</f>
        <v>#VALUE!</v>
      </c>
      <c r="AE12" s="2"/>
      <c r="AF12" s="2"/>
      <c r="AG12" s="2"/>
      <c r="AH12" s="2"/>
      <c r="AI12" s="2"/>
      <c r="AJ12" s="2"/>
      <c r="AK12" s="2"/>
      <c r="AL12" s="2"/>
      <c r="AM12" s="2"/>
      <c r="AN12" s="2"/>
      <c r="AO12" s="2"/>
      <c r="AP12" s="2"/>
      <c r="AQ12" s="2"/>
      <c r="AR12" s="2"/>
      <c r="AS12" s="2"/>
      <c r="AT12" s="2"/>
      <c r="AU12" s="2"/>
      <c r="AV12" s="2"/>
      <c r="AW12" s="2"/>
      <c r="AX12" s="2"/>
      <c r="AY12" s="2"/>
      <c r="AZ12" s="2"/>
      <c r="BA12" s="2"/>
    </row>
    <row r="13" spans="1:53" x14ac:dyDescent="0.25">
      <c r="A13" s="2" t="s">
        <v>27</v>
      </c>
      <c r="B13" s="2" t="str">
        <f t="shared" ca="1" si="3"/>
        <v/>
      </c>
      <c r="C13" s="2" t="e">
        <f ca="1">+IF(IFTA_Quarterly!$I30&gt;0,IFTA_Quarterly!$I30*TEST!C$5/100*C$3,0)</f>
        <v>#VALUE!</v>
      </c>
      <c r="D13" s="28" t="e">
        <f ca="1">+IF(IFTA_Quarterly!$I30&gt;0,IFTA_Quarterly!$I30*TEST!D$5/100*D$3,0)</f>
        <v>#VALUE!</v>
      </c>
      <c r="E13" s="28" t="e">
        <f ca="1">+IF(IFTA_Quarterly!$I30&gt;0,IFTA_Quarterly!$I30*TEST!E$5/100*E$3,0)</f>
        <v>#VALUE!</v>
      </c>
      <c r="F13" s="28" t="e">
        <f ca="1">+IF(IFTA_Quarterly!$I30&gt;0,IFTA_Quarterly!$I30*TEST!F$5/100*F$3,0)</f>
        <v>#VALUE!</v>
      </c>
      <c r="G13" s="28" t="e">
        <f ca="1">+IF(IFTA_Quarterly!$I30&gt;0,IFTA_Quarterly!$I30*TEST!G$5/100*G$3,0)</f>
        <v>#VALUE!</v>
      </c>
      <c r="H13" s="28" t="e">
        <f ca="1">+IF(IFTA_Quarterly!$I30&gt;0,IFTA_Quarterly!$I30*TEST!H$5/100*H$3,0)</f>
        <v>#VALUE!</v>
      </c>
      <c r="I13" s="28" t="e">
        <f ca="1">+IF(IFTA_Quarterly!$I30&gt;0,IFTA_Quarterly!$I30*TEST!I$5/100*I$3,0)</f>
        <v>#VALUE!</v>
      </c>
      <c r="J13" s="28" t="e">
        <f ca="1">+IF(IFTA_Quarterly!$I30&gt;0,IFTA_Quarterly!$I30*TEST!J$5/100*J$3,0)</f>
        <v>#VALUE!</v>
      </c>
      <c r="K13" s="28" t="e">
        <f ca="1">+IF(IFTA_Quarterly!$I30&gt;0,IFTA_Quarterly!$I30*TEST!K$5/100*K$3,0)</f>
        <v>#VALUE!</v>
      </c>
      <c r="L13" s="28" t="e">
        <f ca="1">+IF(IFTA_Quarterly!$I30&gt;0,IFTA_Quarterly!$I30*TEST!L$5/100*L$3,0)</f>
        <v>#VALUE!</v>
      </c>
      <c r="M13" s="28" t="e">
        <f ca="1">+IF(IFTA_Quarterly!$I30&gt;0,IFTA_Quarterly!$I30*TEST!M$5/100*M$3,0)</f>
        <v>#VALUE!</v>
      </c>
      <c r="N13" s="28" t="e">
        <f ca="1">+IF(IFTA_Quarterly!$I30&gt;0,IFTA_Quarterly!$I30*TEST!N$5/100*N$3,0)</f>
        <v>#VALUE!</v>
      </c>
      <c r="O13" s="28" t="e">
        <f ca="1">+IF(IFTA_Quarterly!$I30&gt;0,IFTA_Quarterly!$I30*TEST!O$5/100*O$3,0)</f>
        <v>#VALUE!</v>
      </c>
      <c r="P13" s="28" t="e">
        <f ca="1">+IF(IFTA_Quarterly!$I30&gt;0,IFTA_Quarterly!$I30*TEST!P$5/100*P$3,0)</f>
        <v>#VALUE!</v>
      </c>
      <c r="Q13" s="28" t="e">
        <f ca="1">+IF(IFTA_Quarterly!$I30&gt;0,IFTA_Quarterly!$I30*TEST!Q$5/100*Q$3,0)</f>
        <v>#VALUE!</v>
      </c>
      <c r="R13" s="28" t="e">
        <f ca="1">+IF(IFTA_Quarterly!$I30&gt;0,IFTA_Quarterly!$I30*TEST!R$5/100*R$3,0)</f>
        <v>#VALUE!</v>
      </c>
      <c r="S13" s="28" t="e">
        <f ca="1">+IF(IFTA_Quarterly!$I30&gt;0,IFTA_Quarterly!$I30*TEST!S$5/100*S$3,0)</f>
        <v>#VALUE!</v>
      </c>
      <c r="T13" s="28" t="e">
        <f ca="1">+IF(IFTA_Quarterly!$I30&gt;0,IFTA_Quarterly!$I30*TEST!T$5/100*T$3,0)</f>
        <v>#VALUE!</v>
      </c>
      <c r="U13" s="28" t="e">
        <f ca="1">+IF(IFTA_Quarterly!$I30&gt;0,IFTA_Quarterly!$I30*TEST!U$5/100*U$3,0)</f>
        <v>#VALUE!</v>
      </c>
      <c r="V13" s="28" t="e">
        <f ca="1">+IF(IFTA_Quarterly!$I30&gt;0,IFTA_Quarterly!$I30*TEST!V$5/100*V$3,0)</f>
        <v>#VALUE!</v>
      </c>
      <c r="W13" s="28" t="e">
        <f ca="1">+IF(IFTA_Quarterly!$I30&gt;0,IFTA_Quarterly!$I30*TEST!W$5/100*W$3,0)</f>
        <v>#VALUE!</v>
      </c>
      <c r="X13" s="28" t="e">
        <f ca="1">+IF(IFTA_Quarterly!$I30&gt;0,IFTA_Quarterly!$I30*TEST!X$5/100*X$3,0)</f>
        <v>#VALUE!</v>
      </c>
      <c r="Y13" s="28" t="e">
        <f ca="1">+IF(IFTA_Quarterly!$I30&gt;0,IFTA_Quarterly!$I30*TEST!Y$5/100*Y$3,0)</f>
        <v>#VALUE!</v>
      </c>
      <c r="Z13" s="28" t="e">
        <f ca="1">+IF(IFTA_Quarterly!$I30&gt;0,IFTA_Quarterly!$I30*TEST!Z$5/100*Z$3,0)</f>
        <v>#VALUE!</v>
      </c>
      <c r="AA13" s="28" t="e">
        <f ca="1">+IF(IFTA_Quarterly!$I30&gt;0,IFTA_Quarterly!$I30*TEST!AA$5/100*AA$3,0)</f>
        <v>#VALUE!</v>
      </c>
      <c r="AB13" s="28" t="e">
        <f ca="1">+IF(IFTA_Quarterly!$I30&gt;0,IFTA_Quarterly!$I30*TEST!AB$5/100*AB$3,0)</f>
        <v>#VALUE!</v>
      </c>
      <c r="AC13" s="28" t="e">
        <f ca="1">+IF(IFTA_Quarterly!$I30&gt;0,IFTA_Quarterly!$I30*TEST!AC$5/100*AC$3,0)</f>
        <v>#VALUE!</v>
      </c>
      <c r="AD13" s="28" t="e">
        <f ca="1">+IF(IFTA_Quarterly!$I30&gt;0,IFTA_Quarterly!$I30*TEST!AD$5/100*AD$3,0)</f>
        <v>#VALUE!</v>
      </c>
      <c r="AE13" s="2"/>
      <c r="AF13" s="2"/>
      <c r="AG13" s="2"/>
      <c r="AH13" s="2"/>
      <c r="AI13" s="2"/>
      <c r="AJ13" s="2"/>
      <c r="AK13" s="2"/>
      <c r="AL13" s="2"/>
      <c r="AM13" s="2"/>
      <c r="AN13" s="2"/>
      <c r="AO13" s="2"/>
      <c r="AP13" s="2"/>
      <c r="AQ13" s="2"/>
      <c r="AR13" s="2"/>
      <c r="AS13" s="2"/>
      <c r="AT13" s="2"/>
      <c r="AU13" s="2"/>
      <c r="AV13" s="2"/>
      <c r="AW13" s="2"/>
      <c r="AX13" s="2"/>
      <c r="AY13" s="2"/>
      <c r="AZ13" s="2"/>
      <c r="BA13" s="2"/>
    </row>
    <row r="14" spans="1:53" x14ac:dyDescent="0.25">
      <c r="A14" s="2" t="s">
        <v>28</v>
      </c>
      <c r="B14" s="2" t="str">
        <f t="shared" ca="1" si="3"/>
        <v/>
      </c>
      <c r="C14" s="2" t="e">
        <f ca="1">+IF(IFTA_Quarterly!$I31&gt;0,IFTA_Quarterly!$I31*TEST!C$5/100*C$3,0)</f>
        <v>#VALUE!</v>
      </c>
      <c r="D14" s="28" t="e">
        <f ca="1">+IF(IFTA_Quarterly!$I31&gt;0,IFTA_Quarterly!$I31*TEST!D$5/100*D$3,0)</f>
        <v>#VALUE!</v>
      </c>
      <c r="E14" s="28" t="e">
        <f ca="1">+IF(IFTA_Quarterly!$I31&gt;0,IFTA_Quarterly!$I31*TEST!E$5/100*E$3,0)</f>
        <v>#VALUE!</v>
      </c>
      <c r="F14" s="28" t="e">
        <f ca="1">+IF(IFTA_Quarterly!$I31&gt;0,IFTA_Quarterly!$I31*TEST!F$5/100*F$3,0)</f>
        <v>#VALUE!</v>
      </c>
      <c r="G14" s="28" t="e">
        <f ca="1">+IF(IFTA_Quarterly!$I31&gt;0,IFTA_Quarterly!$I31*TEST!G$5/100*G$3,0)</f>
        <v>#VALUE!</v>
      </c>
      <c r="H14" s="28" t="e">
        <f ca="1">+IF(IFTA_Quarterly!$I31&gt;0,IFTA_Quarterly!$I31*TEST!H$5/100*H$3,0)</f>
        <v>#VALUE!</v>
      </c>
      <c r="I14" s="28" t="e">
        <f ca="1">+IF(IFTA_Quarterly!$I31&gt;0,IFTA_Quarterly!$I31*TEST!I$5/100*I$3,0)</f>
        <v>#VALUE!</v>
      </c>
      <c r="J14" s="28" t="e">
        <f ca="1">+IF(IFTA_Quarterly!$I31&gt;0,IFTA_Quarterly!$I31*TEST!J$5/100*J$3,0)</f>
        <v>#VALUE!</v>
      </c>
      <c r="K14" s="28" t="e">
        <f ca="1">+IF(IFTA_Quarterly!$I31&gt;0,IFTA_Quarterly!$I31*TEST!K$5/100*K$3,0)</f>
        <v>#VALUE!</v>
      </c>
      <c r="L14" s="28" t="e">
        <f ca="1">+IF(IFTA_Quarterly!$I31&gt;0,IFTA_Quarterly!$I31*TEST!L$5/100*L$3,0)</f>
        <v>#VALUE!</v>
      </c>
      <c r="M14" s="28" t="e">
        <f ca="1">+IF(IFTA_Quarterly!$I31&gt;0,IFTA_Quarterly!$I31*TEST!M$5/100*M$3,0)</f>
        <v>#VALUE!</v>
      </c>
      <c r="N14" s="28" t="e">
        <f ca="1">+IF(IFTA_Quarterly!$I31&gt;0,IFTA_Quarterly!$I31*TEST!N$5/100*N$3,0)</f>
        <v>#VALUE!</v>
      </c>
      <c r="O14" s="28" t="e">
        <f ca="1">+IF(IFTA_Quarterly!$I31&gt;0,IFTA_Quarterly!$I31*TEST!O$5/100*O$3,0)</f>
        <v>#VALUE!</v>
      </c>
      <c r="P14" s="28" t="e">
        <f ca="1">+IF(IFTA_Quarterly!$I31&gt;0,IFTA_Quarterly!$I31*TEST!P$5/100*P$3,0)</f>
        <v>#VALUE!</v>
      </c>
      <c r="Q14" s="28" t="e">
        <f ca="1">+IF(IFTA_Quarterly!$I31&gt;0,IFTA_Quarterly!$I31*TEST!Q$5/100*Q$3,0)</f>
        <v>#VALUE!</v>
      </c>
      <c r="R14" s="28" t="e">
        <f ca="1">+IF(IFTA_Quarterly!$I31&gt;0,IFTA_Quarterly!$I31*TEST!R$5/100*R$3,0)</f>
        <v>#VALUE!</v>
      </c>
      <c r="S14" s="28" t="e">
        <f ca="1">+IF(IFTA_Quarterly!$I31&gt;0,IFTA_Quarterly!$I31*TEST!S$5/100*S$3,0)</f>
        <v>#VALUE!</v>
      </c>
      <c r="T14" s="28" t="e">
        <f ca="1">+IF(IFTA_Quarterly!$I31&gt;0,IFTA_Quarterly!$I31*TEST!T$5/100*T$3,0)</f>
        <v>#VALUE!</v>
      </c>
      <c r="U14" s="28" t="e">
        <f ca="1">+IF(IFTA_Quarterly!$I31&gt;0,IFTA_Quarterly!$I31*TEST!U$5/100*U$3,0)</f>
        <v>#VALUE!</v>
      </c>
      <c r="V14" s="28" t="e">
        <f ca="1">+IF(IFTA_Quarterly!$I31&gt;0,IFTA_Quarterly!$I31*TEST!V$5/100*V$3,0)</f>
        <v>#VALUE!</v>
      </c>
      <c r="W14" s="28" t="e">
        <f ca="1">+IF(IFTA_Quarterly!$I31&gt;0,IFTA_Quarterly!$I31*TEST!W$5/100*W$3,0)</f>
        <v>#VALUE!</v>
      </c>
      <c r="X14" s="28" t="e">
        <f ca="1">+IF(IFTA_Quarterly!$I31&gt;0,IFTA_Quarterly!$I31*TEST!X$5/100*X$3,0)</f>
        <v>#VALUE!</v>
      </c>
      <c r="Y14" s="28" t="e">
        <f ca="1">+IF(IFTA_Quarterly!$I31&gt;0,IFTA_Quarterly!$I31*TEST!Y$5/100*Y$3,0)</f>
        <v>#VALUE!</v>
      </c>
      <c r="Z14" s="28" t="e">
        <f ca="1">+IF(IFTA_Quarterly!$I31&gt;0,IFTA_Quarterly!$I31*TEST!Z$5/100*Z$3,0)</f>
        <v>#VALUE!</v>
      </c>
      <c r="AA14" s="28" t="e">
        <f ca="1">+IF(IFTA_Quarterly!$I31&gt;0,IFTA_Quarterly!$I31*TEST!AA$5/100*AA$3,0)</f>
        <v>#VALUE!</v>
      </c>
      <c r="AB14" s="28" t="e">
        <f ca="1">+IF(IFTA_Quarterly!$I31&gt;0,IFTA_Quarterly!$I31*TEST!AB$5/100*AB$3,0)</f>
        <v>#VALUE!</v>
      </c>
      <c r="AC14" s="28" t="e">
        <f ca="1">+IF(IFTA_Quarterly!$I31&gt;0,IFTA_Quarterly!$I31*TEST!AC$5/100*AC$3,0)</f>
        <v>#VALUE!</v>
      </c>
      <c r="AD14" s="28" t="e">
        <f ca="1">+IF(IFTA_Quarterly!$I31&gt;0,IFTA_Quarterly!$I31*TEST!AD$5/100*AD$3,0)</f>
        <v>#VALUE!</v>
      </c>
      <c r="AE14" s="2"/>
      <c r="AF14" s="2"/>
      <c r="AG14" s="2"/>
      <c r="AH14" s="2"/>
      <c r="AI14" s="2"/>
      <c r="AJ14" s="2"/>
      <c r="AK14" s="2"/>
      <c r="AL14" s="2"/>
      <c r="AM14" s="2"/>
      <c r="AN14" s="2"/>
      <c r="AO14" s="2"/>
      <c r="AP14" s="2"/>
      <c r="AQ14" s="2"/>
      <c r="AR14" s="2"/>
      <c r="AS14" s="2"/>
      <c r="AT14" s="2"/>
      <c r="AU14" s="2"/>
      <c r="AV14" s="2"/>
      <c r="AW14" s="2"/>
      <c r="AX14" s="2"/>
      <c r="AY14" s="2"/>
      <c r="AZ14" s="2"/>
      <c r="BA14" s="2"/>
    </row>
    <row r="15" spans="1:53" x14ac:dyDescent="0.25">
      <c r="A15" s="2" t="s">
        <v>29</v>
      </c>
      <c r="B15" s="2" t="str">
        <f t="shared" ca="1" si="3"/>
        <v/>
      </c>
      <c r="C15" s="2" t="e">
        <f ca="1">+IF(IFTA_Quarterly!$I32&gt;0,IFTA_Quarterly!$I32*TEST!C$5/100*C$3,0)</f>
        <v>#VALUE!</v>
      </c>
      <c r="D15" s="28" t="e">
        <f ca="1">+IF(IFTA_Quarterly!$I32&gt;0,IFTA_Quarterly!$I32*TEST!D$5/100*D$3,0)</f>
        <v>#VALUE!</v>
      </c>
      <c r="E15" s="28" t="e">
        <f ca="1">+IF(IFTA_Quarterly!$I32&gt;0,IFTA_Quarterly!$I32*TEST!E$5/100*E$3,0)</f>
        <v>#VALUE!</v>
      </c>
      <c r="F15" s="28" t="e">
        <f ca="1">+IF(IFTA_Quarterly!$I32&gt;0,IFTA_Quarterly!$I32*TEST!F$5/100*F$3,0)</f>
        <v>#VALUE!</v>
      </c>
      <c r="G15" s="28" t="e">
        <f ca="1">+IF(IFTA_Quarterly!$I32&gt;0,IFTA_Quarterly!$I32*TEST!G$5/100*G$3,0)</f>
        <v>#VALUE!</v>
      </c>
      <c r="H15" s="28" t="e">
        <f ca="1">+IF(IFTA_Quarterly!$I32&gt;0,IFTA_Quarterly!$I32*TEST!H$5/100*H$3,0)</f>
        <v>#VALUE!</v>
      </c>
      <c r="I15" s="28" t="e">
        <f ca="1">+IF(IFTA_Quarterly!$I32&gt;0,IFTA_Quarterly!$I32*TEST!I$5/100*I$3,0)</f>
        <v>#VALUE!</v>
      </c>
      <c r="J15" s="28" t="e">
        <f ca="1">+IF(IFTA_Quarterly!$I32&gt;0,IFTA_Quarterly!$I32*TEST!J$5/100*J$3,0)</f>
        <v>#VALUE!</v>
      </c>
      <c r="K15" s="28" t="e">
        <f ca="1">+IF(IFTA_Quarterly!$I32&gt;0,IFTA_Quarterly!$I32*TEST!K$5/100*K$3,0)</f>
        <v>#VALUE!</v>
      </c>
      <c r="L15" s="28" t="e">
        <f ca="1">+IF(IFTA_Quarterly!$I32&gt;0,IFTA_Quarterly!$I32*TEST!L$5/100*L$3,0)</f>
        <v>#VALUE!</v>
      </c>
      <c r="M15" s="28" t="e">
        <f ca="1">+IF(IFTA_Quarterly!$I32&gt;0,IFTA_Quarterly!$I32*TEST!M$5/100*M$3,0)</f>
        <v>#VALUE!</v>
      </c>
      <c r="N15" s="28" t="e">
        <f ca="1">+IF(IFTA_Quarterly!$I32&gt;0,IFTA_Quarterly!$I32*TEST!N$5/100*N$3,0)</f>
        <v>#VALUE!</v>
      </c>
      <c r="O15" s="28" t="e">
        <f ca="1">+IF(IFTA_Quarterly!$I32&gt;0,IFTA_Quarterly!$I32*TEST!O$5/100*O$3,0)</f>
        <v>#VALUE!</v>
      </c>
      <c r="P15" s="28" t="e">
        <f ca="1">+IF(IFTA_Quarterly!$I32&gt;0,IFTA_Quarterly!$I32*TEST!P$5/100*P$3,0)</f>
        <v>#VALUE!</v>
      </c>
      <c r="Q15" s="28" t="e">
        <f ca="1">+IF(IFTA_Quarterly!$I32&gt;0,IFTA_Quarterly!$I32*TEST!Q$5/100*Q$3,0)</f>
        <v>#VALUE!</v>
      </c>
      <c r="R15" s="28" t="e">
        <f ca="1">+IF(IFTA_Quarterly!$I32&gt;0,IFTA_Quarterly!$I32*TEST!R$5/100*R$3,0)</f>
        <v>#VALUE!</v>
      </c>
      <c r="S15" s="28" t="e">
        <f ca="1">+IF(IFTA_Quarterly!$I32&gt;0,IFTA_Quarterly!$I32*TEST!S$5/100*S$3,0)</f>
        <v>#VALUE!</v>
      </c>
      <c r="T15" s="28" t="e">
        <f ca="1">+IF(IFTA_Quarterly!$I32&gt;0,IFTA_Quarterly!$I32*TEST!T$5/100*T$3,0)</f>
        <v>#VALUE!</v>
      </c>
      <c r="U15" s="28" t="e">
        <f ca="1">+IF(IFTA_Quarterly!$I32&gt;0,IFTA_Quarterly!$I32*TEST!U$5/100*U$3,0)</f>
        <v>#VALUE!</v>
      </c>
      <c r="V15" s="28" t="e">
        <f ca="1">+IF(IFTA_Quarterly!$I32&gt;0,IFTA_Quarterly!$I32*TEST!V$5/100*V$3,0)</f>
        <v>#VALUE!</v>
      </c>
      <c r="W15" s="28" t="e">
        <f ca="1">+IF(IFTA_Quarterly!$I32&gt;0,IFTA_Quarterly!$I32*TEST!W$5/100*W$3,0)</f>
        <v>#VALUE!</v>
      </c>
      <c r="X15" s="28" t="e">
        <f ca="1">+IF(IFTA_Quarterly!$I32&gt;0,IFTA_Quarterly!$I32*TEST!X$5/100*X$3,0)</f>
        <v>#VALUE!</v>
      </c>
      <c r="Y15" s="28" t="e">
        <f ca="1">+IF(IFTA_Quarterly!$I32&gt;0,IFTA_Quarterly!$I32*TEST!Y$5/100*Y$3,0)</f>
        <v>#VALUE!</v>
      </c>
      <c r="Z15" s="28" t="e">
        <f ca="1">+IF(IFTA_Quarterly!$I32&gt;0,IFTA_Quarterly!$I32*TEST!Z$5/100*Z$3,0)</f>
        <v>#VALUE!</v>
      </c>
      <c r="AA15" s="28" t="e">
        <f ca="1">+IF(IFTA_Quarterly!$I32&gt;0,IFTA_Quarterly!$I32*TEST!AA$5/100*AA$3,0)</f>
        <v>#VALUE!</v>
      </c>
      <c r="AB15" s="28" t="e">
        <f ca="1">+IF(IFTA_Quarterly!$I32&gt;0,IFTA_Quarterly!$I32*TEST!AB$5/100*AB$3,0)</f>
        <v>#VALUE!</v>
      </c>
      <c r="AC15" s="28" t="e">
        <f ca="1">+IF(IFTA_Quarterly!$I32&gt;0,IFTA_Quarterly!$I32*TEST!AC$5/100*AC$3,0)</f>
        <v>#VALUE!</v>
      </c>
      <c r="AD15" s="28" t="e">
        <f ca="1">+IF(IFTA_Quarterly!$I32&gt;0,IFTA_Quarterly!$I32*TEST!AD$5/100*AD$3,0)</f>
        <v>#VALUE!</v>
      </c>
      <c r="AE15" s="2"/>
      <c r="AF15" s="2"/>
      <c r="AG15" s="2"/>
      <c r="AH15" s="2"/>
      <c r="AI15" s="2"/>
      <c r="AJ15" s="2"/>
      <c r="AK15" s="2"/>
      <c r="AL15" s="2"/>
      <c r="AM15" s="2"/>
      <c r="AN15" s="2"/>
      <c r="AO15" s="2"/>
      <c r="AP15" s="2"/>
      <c r="AQ15" s="2"/>
      <c r="AR15" s="2"/>
      <c r="AS15" s="2"/>
      <c r="AT15" s="2"/>
      <c r="AU15" s="2"/>
      <c r="AV15" s="2"/>
      <c r="AW15" s="2"/>
      <c r="AX15" s="2"/>
      <c r="AY15" s="2"/>
      <c r="AZ15" s="2"/>
      <c r="BA15" s="2"/>
    </row>
    <row r="16" spans="1:53" x14ac:dyDescent="0.25">
      <c r="A16" s="2" t="s">
        <v>30</v>
      </c>
      <c r="B16" s="2" t="str">
        <f ca="1">+IF(ISNUMBER(SUM(C16:BA16))=TRUE,SUM(C16:BA16),"")</f>
        <v/>
      </c>
      <c r="C16" s="2" t="e">
        <f ca="1">+IF(IFTA_Quarterly!$I33&gt;0,IFTA_Quarterly!$I33*TEST!C$5/100*C$3,0)</f>
        <v>#VALUE!</v>
      </c>
      <c r="D16" s="28" t="e">
        <f ca="1">+IF(IFTA_Quarterly!$I33&gt;0,IFTA_Quarterly!$I33*TEST!D$5/100*D$3,0)</f>
        <v>#VALUE!</v>
      </c>
      <c r="E16" s="28" t="e">
        <f ca="1">+IF(IFTA_Quarterly!$I33&gt;0,IFTA_Quarterly!$I33*TEST!E$5/100*E$3,0)</f>
        <v>#VALUE!</v>
      </c>
      <c r="F16" s="28" t="e">
        <f ca="1">+IF(IFTA_Quarterly!$I33&gt;0,IFTA_Quarterly!$I33*TEST!F$5/100*F$3,0)</f>
        <v>#VALUE!</v>
      </c>
      <c r="G16" s="28" t="e">
        <f ca="1">+IF(IFTA_Quarterly!$I33&gt;0,IFTA_Quarterly!$I33*TEST!G$5/100*G$3,0)</f>
        <v>#VALUE!</v>
      </c>
      <c r="H16" s="28" t="e">
        <f ca="1">+IF(IFTA_Quarterly!$I33&gt;0,IFTA_Quarterly!$I33*TEST!H$5/100*H$3,0)</f>
        <v>#VALUE!</v>
      </c>
      <c r="I16" s="28" t="e">
        <f ca="1">+IF(IFTA_Quarterly!$I33&gt;0,IFTA_Quarterly!$I33*TEST!I$5/100*I$3,0)</f>
        <v>#VALUE!</v>
      </c>
      <c r="J16" s="28" t="e">
        <f ca="1">+IF(IFTA_Quarterly!$I33&gt;0,IFTA_Quarterly!$I33*TEST!J$5/100*J$3,0)</f>
        <v>#VALUE!</v>
      </c>
      <c r="K16" s="28" t="e">
        <f ca="1">+IF(IFTA_Quarterly!$I33&gt;0,IFTA_Quarterly!$I33*TEST!K$5/100*K$3,0)</f>
        <v>#VALUE!</v>
      </c>
      <c r="L16" s="28" t="e">
        <f ca="1">+IF(IFTA_Quarterly!$I33&gt;0,IFTA_Quarterly!$I33*TEST!L$5/100*L$3,0)</f>
        <v>#VALUE!</v>
      </c>
      <c r="M16" s="28" t="e">
        <f ca="1">+IF(IFTA_Quarterly!$I33&gt;0,IFTA_Quarterly!$I33*TEST!M$5/100*M$3,0)</f>
        <v>#VALUE!</v>
      </c>
      <c r="N16" s="28" t="e">
        <f ca="1">+IF(IFTA_Quarterly!$I33&gt;0,IFTA_Quarterly!$I33*TEST!N$5/100*N$3,0)</f>
        <v>#VALUE!</v>
      </c>
      <c r="O16" s="28" t="e">
        <f ca="1">+IF(IFTA_Quarterly!$I33&gt;0,IFTA_Quarterly!$I33*TEST!O$5/100*O$3,0)</f>
        <v>#VALUE!</v>
      </c>
      <c r="P16" s="28" t="e">
        <f ca="1">+IF(IFTA_Quarterly!$I33&gt;0,IFTA_Quarterly!$I33*TEST!P$5/100*P$3,0)</f>
        <v>#VALUE!</v>
      </c>
      <c r="Q16" s="28" t="e">
        <f ca="1">+IF(IFTA_Quarterly!$I33&gt;0,IFTA_Quarterly!$I33*TEST!Q$5/100*Q$3,0)</f>
        <v>#VALUE!</v>
      </c>
      <c r="R16" s="28" t="e">
        <f ca="1">+IF(IFTA_Quarterly!$I33&gt;0,IFTA_Quarterly!$I33*TEST!R$5/100*R$3,0)</f>
        <v>#VALUE!</v>
      </c>
      <c r="S16" s="28" t="e">
        <f ca="1">+IF(IFTA_Quarterly!$I33&gt;0,IFTA_Quarterly!$I33*TEST!S$5/100*S$3,0)</f>
        <v>#VALUE!</v>
      </c>
      <c r="T16" s="28" t="e">
        <f ca="1">+IF(IFTA_Quarterly!$I33&gt;0,IFTA_Quarterly!$I33*TEST!T$5/100*T$3,0)</f>
        <v>#VALUE!</v>
      </c>
      <c r="U16" s="28" t="e">
        <f ca="1">+IF(IFTA_Quarterly!$I33&gt;0,IFTA_Quarterly!$I33*TEST!U$5/100*U$3,0)</f>
        <v>#VALUE!</v>
      </c>
      <c r="V16" s="28" t="e">
        <f ca="1">+IF(IFTA_Quarterly!$I33&gt;0,IFTA_Quarterly!$I33*TEST!V$5/100*V$3,0)</f>
        <v>#VALUE!</v>
      </c>
      <c r="W16" s="28" t="e">
        <f ca="1">+IF(IFTA_Quarterly!$I33&gt;0,IFTA_Quarterly!$I33*TEST!W$5/100*W$3,0)</f>
        <v>#VALUE!</v>
      </c>
      <c r="X16" s="28" t="e">
        <f ca="1">+IF(IFTA_Quarterly!$I33&gt;0,IFTA_Quarterly!$I33*TEST!X$5/100*X$3,0)</f>
        <v>#VALUE!</v>
      </c>
      <c r="Y16" s="28" t="e">
        <f ca="1">+IF(IFTA_Quarterly!$I33&gt;0,IFTA_Quarterly!$I33*TEST!Y$5/100*Y$3,0)</f>
        <v>#VALUE!</v>
      </c>
      <c r="Z16" s="28" t="e">
        <f ca="1">+IF(IFTA_Quarterly!$I33&gt;0,IFTA_Quarterly!$I33*TEST!Z$5/100*Z$3,0)</f>
        <v>#VALUE!</v>
      </c>
      <c r="AA16" s="28" t="e">
        <f ca="1">+IF(IFTA_Quarterly!$I33&gt;0,IFTA_Quarterly!$I33*TEST!AA$5/100*AA$3,0)</f>
        <v>#VALUE!</v>
      </c>
      <c r="AB16" s="28" t="e">
        <f ca="1">+IF(IFTA_Quarterly!$I33&gt;0,IFTA_Quarterly!$I33*TEST!AB$5/100*AB$3,0)</f>
        <v>#VALUE!</v>
      </c>
      <c r="AC16" s="28" t="e">
        <f ca="1">+IF(IFTA_Quarterly!$I33&gt;0,IFTA_Quarterly!$I33*TEST!AC$5/100*AC$3,0)</f>
        <v>#VALUE!</v>
      </c>
      <c r="AD16" s="28" t="e">
        <f ca="1">+IF(IFTA_Quarterly!$I33&gt;0,IFTA_Quarterly!$I33*TEST!AD$5/100*AD$3,0)</f>
        <v>#VALUE!</v>
      </c>
      <c r="AE16" s="2"/>
      <c r="AF16" s="2"/>
      <c r="AG16" s="2"/>
      <c r="AH16" s="2"/>
      <c r="AI16" s="2"/>
      <c r="AJ16" s="2"/>
      <c r="AK16" s="2"/>
      <c r="AL16" s="2"/>
      <c r="AM16" s="2"/>
      <c r="AN16" s="2"/>
      <c r="AO16" s="2"/>
      <c r="AP16" s="2"/>
      <c r="AQ16" s="2"/>
      <c r="AR16" s="2"/>
      <c r="AS16" s="2"/>
      <c r="AT16" s="2"/>
      <c r="AU16" s="2"/>
      <c r="AV16" s="2"/>
      <c r="AW16" s="2"/>
      <c r="AX16" s="2"/>
      <c r="AY16" s="2"/>
      <c r="AZ16" s="2"/>
      <c r="BA16" s="2"/>
    </row>
    <row r="17" spans="1:53" x14ac:dyDescent="0.25">
      <c r="A17" s="2" t="s">
        <v>31</v>
      </c>
      <c r="B17" s="2" t="str">
        <f t="shared" ca="1" si="3"/>
        <v/>
      </c>
      <c r="C17" s="2" t="e">
        <f ca="1">+IF(IFTA_Quarterly!$I34&gt;0,IFTA_Quarterly!$I34*TEST!C$5/100*C$3,0)</f>
        <v>#VALUE!</v>
      </c>
      <c r="D17" s="28" t="e">
        <f ca="1">+IF(IFTA_Quarterly!$I34&gt;0,IFTA_Quarterly!$I34*TEST!D$5/100*D$3,0)</f>
        <v>#VALUE!</v>
      </c>
      <c r="E17" s="28" t="e">
        <f ca="1">+IF(IFTA_Quarterly!$I34&gt;0,IFTA_Quarterly!$I34*TEST!E$5/100*E$3,0)</f>
        <v>#VALUE!</v>
      </c>
      <c r="F17" s="28" t="e">
        <f ca="1">+IF(IFTA_Quarterly!$I34&gt;0,IFTA_Quarterly!$I34*TEST!F$5/100*F$3,0)</f>
        <v>#VALUE!</v>
      </c>
      <c r="G17" s="28" t="e">
        <f ca="1">+IF(IFTA_Quarterly!$I34&gt;0,IFTA_Quarterly!$I34*TEST!G$5/100*G$3,0)</f>
        <v>#VALUE!</v>
      </c>
      <c r="H17" s="28" t="e">
        <f ca="1">+IF(IFTA_Quarterly!$I34&gt;0,IFTA_Quarterly!$I34*TEST!H$5/100*H$3,0)</f>
        <v>#VALUE!</v>
      </c>
      <c r="I17" s="28" t="e">
        <f ca="1">+IF(IFTA_Quarterly!$I34&gt;0,IFTA_Quarterly!$I34*TEST!I$5/100*I$3,0)</f>
        <v>#VALUE!</v>
      </c>
      <c r="J17" s="28" t="e">
        <f ca="1">+IF(IFTA_Quarterly!$I34&gt;0,IFTA_Quarterly!$I34*TEST!J$5/100*J$3,0)</f>
        <v>#VALUE!</v>
      </c>
      <c r="K17" s="28" t="e">
        <f ca="1">+IF(IFTA_Quarterly!$I34&gt;0,IFTA_Quarterly!$I34*TEST!K$5/100*K$3,0)</f>
        <v>#VALUE!</v>
      </c>
      <c r="L17" s="28" t="e">
        <f ca="1">+IF(IFTA_Quarterly!$I34&gt;0,IFTA_Quarterly!$I34*TEST!L$5/100*L$3,0)</f>
        <v>#VALUE!</v>
      </c>
      <c r="M17" s="28" t="e">
        <f ca="1">+IF(IFTA_Quarterly!$I34&gt;0,IFTA_Quarterly!$I34*TEST!M$5/100*M$3,0)</f>
        <v>#VALUE!</v>
      </c>
      <c r="N17" s="28" t="e">
        <f ca="1">+IF(IFTA_Quarterly!$I34&gt;0,IFTA_Quarterly!$I34*TEST!N$5/100*N$3,0)</f>
        <v>#VALUE!</v>
      </c>
      <c r="O17" s="28" t="e">
        <f ca="1">+IF(IFTA_Quarterly!$I34&gt;0,IFTA_Quarterly!$I34*TEST!O$5/100*O$3,0)</f>
        <v>#VALUE!</v>
      </c>
      <c r="P17" s="28" t="e">
        <f ca="1">+IF(IFTA_Quarterly!$I34&gt;0,IFTA_Quarterly!$I34*TEST!P$5/100*P$3,0)</f>
        <v>#VALUE!</v>
      </c>
      <c r="Q17" s="28" t="e">
        <f ca="1">+IF(IFTA_Quarterly!$I34&gt;0,IFTA_Quarterly!$I34*TEST!Q$5/100*Q$3,0)</f>
        <v>#VALUE!</v>
      </c>
      <c r="R17" s="28" t="e">
        <f ca="1">+IF(IFTA_Quarterly!$I34&gt;0,IFTA_Quarterly!$I34*TEST!R$5/100*R$3,0)</f>
        <v>#VALUE!</v>
      </c>
      <c r="S17" s="28" t="e">
        <f ca="1">+IF(IFTA_Quarterly!$I34&gt;0,IFTA_Quarterly!$I34*TEST!S$5/100*S$3,0)</f>
        <v>#VALUE!</v>
      </c>
      <c r="T17" s="28" t="e">
        <f ca="1">+IF(IFTA_Quarterly!$I34&gt;0,IFTA_Quarterly!$I34*TEST!T$5/100*T$3,0)</f>
        <v>#VALUE!</v>
      </c>
      <c r="U17" s="28" t="e">
        <f ca="1">+IF(IFTA_Quarterly!$I34&gt;0,IFTA_Quarterly!$I34*TEST!U$5/100*U$3,0)</f>
        <v>#VALUE!</v>
      </c>
      <c r="V17" s="28" t="e">
        <f ca="1">+IF(IFTA_Quarterly!$I34&gt;0,IFTA_Quarterly!$I34*TEST!V$5/100*V$3,0)</f>
        <v>#VALUE!</v>
      </c>
      <c r="W17" s="28" t="e">
        <f ca="1">+IF(IFTA_Quarterly!$I34&gt;0,IFTA_Quarterly!$I34*TEST!W$5/100*W$3,0)</f>
        <v>#VALUE!</v>
      </c>
      <c r="X17" s="28" t="e">
        <f ca="1">+IF(IFTA_Quarterly!$I34&gt;0,IFTA_Quarterly!$I34*TEST!X$5/100*X$3,0)</f>
        <v>#VALUE!</v>
      </c>
      <c r="Y17" s="28" t="e">
        <f ca="1">+IF(IFTA_Quarterly!$I34&gt;0,IFTA_Quarterly!$I34*TEST!Y$5/100*Y$3,0)</f>
        <v>#VALUE!</v>
      </c>
      <c r="Z17" s="28" t="e">
        <f ca="1">+IF(IFTA_Quarterly!$I34&gt;0,IFTA_Quarterly!$I34*TEST!Z$5/100*Z$3,0)</f>
        <v>#VALUE!</v>
      </c>
      <c r="AA17" s="28" t="e">
        <f ca="1">+IF(IFTA_Quarterly!$I34&gt;0,IFTA_Quarterly!$I34*TEST!AA$5/100*AA$3,0)</f>
        <v>#VALUE!</v>
      </c>
      <c r="AB17" s="28" t="e">
        <f ca="1">+IF(IFTA_Quarterly!$I34&gt;0,IFTA_Quarterly!$I34*TEST!AB$5/100*AB$3,0)</f>
        <v>#VALUE!</v>
      </c>
      <c r="AC17" s="28" t="e">
        <f ca="1">+IF(IFTA_Quarterly!$I34&gt;0,IFTA_Quarterly!$I34*TEST!AC$5/100*AC$3,0)</f>
        <v>#VALUE!</v>
      </c>
      <c r="AD17" s="28" t="e">
        <f ca="1">+IF(IFTA_Quarterly!$I34&gt;0,IFTA_Quarterly!$I34*TEST!AD$5/100*AD$3,0)</f>
        <v>#VALUE!</v>
      </c>
      <c r="AE17" s="2"/>
      <c r="AF17" s="2"/>
      <c r="AG17" s="2"/>
      <c r="AH17" s="2"/>
      <c r="AI17" s="2"/>
      <c r="AJ17" s="2"/>
      <c r="AK17" s="2"/>
      <c r="AL17" s="2"/>
      <c r="AM17" s="2"/>
      <c r="AN17" s="2"/>
      <c r="AO17" s="2"/>
      <c r="AP17" s="2"/>
      <c r="AQ17" s="2"/>
      <c r="AR17" s="2"/>
      <c r="AS17" s="2"/>
      <c r="AT17" s="2"/>
      <c r="AU17" s="2"/>
      <c r="AV17" s="2"/>
      <c r="AW17" s="2"/>
      <c r="AX17" s="2"/>
      <c r="AY17" s="2"/>
      <c r="AZ17" s="2"/>
      <c r="BA17" s="2"/>
    </row>
    <row r="18" spans="1:53" x14ac:dyDescent="0.25">
      <c r="A18" s="2" t="s">
        <v>32</v>
      </c>
      <c r="B18" s="2" t="str">
        <f t="shared" ca="1" si="3"/>
        <v/>
      </c>
      <c r="C18" s="2" t="e">
        <f ca="1">+IF(IFTA_Quarterly!$I35&gt;0,IFTA_Quarterly!$I35*TEST!C$5/100*C$3,0)</f>
        <v>#VALUE!</v>
      </c>
      <c r="D18" s="28" t="e">
        <f ca="1">+IF(IFTA_Quarterly!$I35&gt;0,IFTA_Quarterly!$I35*TEST!D$5/100*D$3,0)</f>
        <v>#VALUE!</v>
      </c>
      <c r="E18" s="28" t="e">
        <f ca="1">+IF(IFTA_Quarterly!$I35&gt;0,IFTA_Quarterly!$I35*TEST!E$5/100*E$3,0)</f>
        <v>#VALUE!</v>
      </c>
      <c r="F18" s="28" t="e">
        <f ca="1">+IF(IFTA_Quarterly!$I35&gt;0,IFTA_Quarterly!$I35*TEST!F$5/100*F$3,0)</f>
        <v>#VALUE!</v>
      </c>
      <c r="G18" s="28" t="e">
        <f ca="1">+IF(IFTA_Quarterly!$I35&gt;0,IFTA_Quarterly!$I35*TEST!G$5/100*G$3,0)</f>
        <v>#VALUE!</v>
      </c>
      <c r="H18" s="28" t="e">
        <f ca="1">+IF(IFTA_Quarterly!$I35&gt;0,IFTA_Quarterly!$I35*TEST!H$5/100*H$3,0)</f>
        <v>#VALUE!</v>
      </c>
      <c r="I18" s="28" t="e">
        <f ca="1">+IF(IFTA_Quarterly!$I35&gt;0,IFTA_Quarterly!$I35*TEST!I$5/100*I$3,0)</f>
        <v>#VALUE!</v>
      </c>
      <c r="J18" s="28" t="e">
        <f ca="1">+IF(IFTA_Quarterly!$I35&gt;0,IFTA_Quarterly!$I35*TEST!J$5/100*J$3,0)</f>
        <v>#VALUE!</v>
      </c>
      <c r="K18" s="28" t="e">
        <f ca="1">+IF(IFTA_Quarterly!$I35&gt;0,IFTA_Quarterly!$I35*TEST!K$5/100*K$3,0)</f>
        <v>#VALUE!</v>
      </c>
      <c r="L18" s="28" t="e">
        <f ca="1">+IF(IFTA_Quarterly!$I35&gt;0,IFTA_Quarterly!$I35*TEST!L$5/100*L$3,0)</f>
        <v>#VALUE!</v>
      </c>
      <c r="M18" s="28" t="e">
        <f ca="1">+IF(IFTA_Quarterly!$I35&gt;0,IFTA_Quarterly!$I35*TEST!M$5/100*M$3,0)</f>
        <v>#VALUE!</v>
      </c>
      <c r="N18" s="28" t="e">
        <f ca="1">+IF(IFTA_Quarterly!$I35&gt;0,IFTA_Quarterly!$I35*TEST!N$5/100*N$3,0)</f>
        <v>#VALUE!</v>
      </c>
      <c r="O18" s="28" t="e">
        <f ca="1">+IF(IFTA_Quarterly!$I35&gt;0,IFTA_Quarterly!$I35*TEST!O$5/100*O$3,0)</f>
        <v>#VALUE!</v>
      </c>
      <c r="P18" s="28" t="e">
        <f ca="1">+IF(IFTA_Quarterly!$I35&gt;0,IFTA_Quarterly!$I35*TEST!P$5/100*P$3,0)</f>
        <v>#VALUE!</v>
      </c>
      <c r="Q18" s="28" t="e">
        <f ca="1">+IF(IFTA_Quarterly!$I35&gt;0,IFTA_Quarterly!$I35*TEST!Q$5/100*Q$3,0)</f>
        <v>#VALUE!</v>
      </c>
      <c r="R18" s="28" t="e">
        <f ca="1">+IF(IFTA_Quarterly!$I35&gt;0,IFTA_Quarterly!$I35*TEST!R$5/100*R$3,0)</f>
        <v>#VALUE!</v>
      </c>
      <c r="S18" s="28" t="e">
        <f ca="1">+IF(IFTA_Quarterly!$I35&gt;0,IFTA_Quarterly!$I35*TEST!S$5/100*S$3,0)</f>
        <v>#VALUE!</v>
      </c>
      <c r="T18" s="28" t="e">
        <f ca="1">+IF(IFTA_Quarterly!$I35&gt;0,IFTA_Quarterly!$I35*TEST!T$5/100*T$3,0)</f>
        <v>#VALUE!</v>
      </c>
      <c r="U18" s="28" t="e">
        <f ca="1">+IF(IFTA_Quarterly!$I35&gt;0,IFTA_Quarterly!$I35*TEST!U$5/100*U$3,0)</f>
        <v>#VALUE!</v>
      </c>
      <c r="V18" s="28" t="e">
        <f ca="1">+IF(IFTA_Quarterly!$I35&gt;0,IFTA_Quarterly!$I35*TEST!V$5/100*V$3,0)</f>
        <v>#VALUE!</v>
      </c>
      <c r="W18" s="28" t="e">
        <f ca="1">+IF(IFTA_Quarterly!$I35&gt;0,IFTA_Quarterly!$I35*TEST!W$5/100*W$3,0)</f>
        <v>#VALUE!</v>
      </c>
      <c r="X18" s="28" t="e">
        <f ca="1">+IF(IFTA_Quarterly!$I35&gt;0,IFTA_Quarterly!$I35*TEST!X$5/100*X$3,0)</f>
        <v>#VALUE!</v>
      </c>
      <c r="Y18" s="28" t="e">
        <f ca="1">+IF(IFTA_Quarterly!$I35&gt;0,IFTA_Quarterly!$I35*TEST!Y$5/100*Y$3,0)</f>
        <v>#VALUE!</v>
      </c>
      <c r="Z18" s="28" t="e">
        <f ca="1">+IF(IFTA_Quarterly!$I35&gt;0,IFTA_Quarterly!$I35*TEST!Z$5/100*Z$3,0)</f>
        <v>#VALUE!</v>
      </c>
      <c r="AA18" s="28" t="e">
        <f ca="1">+IF(IFTA_Quarterly!$I35&gt;0,IFTA_Quarterly!$I35*TEST!AA$5/100*AA$3,0)</f>
        <v>#VALUE!</v>
      </c>
      <c r="AB18" s="28" t="e">
        <f ca="1">+IF(IFTA_Quarterly!$I35&gt;0,IFTA_Quarterly!$I35*TEST!AB$5/100*AB$3,0)</f>
        <v>#VALUE!</v>
      </c>
      <c r="AC18" s="28" t="e">
        <f ca="1">+IF(IFTA_Quarterly!$I35&gt;0,IFTA_Quarterly!$I35*TEST!AC$5/100*AC$3,0)</f>
        <v>#VALUE!</v>
      </c>
      <c r="AD18" s="28" t="e">
        <f ca="1">+IF(IFTA_Quarterly!$I35&gt;0,IFTA_Quarterly!$I35*TEST!AD$5/100*AD$3,0)</f>
        <v>#VALUE!</v>
      </c>
      <c r="AE18" s="2"/>
      <c r="AF18" s="2"/>
      <c r="AG18" s="2"/>
      <c r="AH18" s="2"/>
      <c r="AI18" s="2"/>
      <c r="AJ18" s="2"/>
      <c r="AK18" s="2"/>
      <c r="AL18" s="2"/>
      <c r="AM18" s="2"/>
      <c r="AN18" s="2"/>
      <c r="AO18" s="2"/>
      <c r="AP18" s="2"/>
      <c r="AQ18" s="2"/>
      <c r="AR18" s="2"/>
      <c r="AS18" s="2"/>
      <c r="AT18" s="2"/>
      <c r="AU18" s="2"/>
      <c r="AV18" s="2"/>
      <c r="AW18" s="2"/>
      <c r="AX18" s="2"/>
      <c r="AY18" s="2"/>
      <c r="AZ18" s="2"/>
      <c r="BA18" s="2"/>
    </row>
    <row r="19" spans="1:53" x14ac:dyDescent="0.25">
      <c r="A19" s="2" t="s">
        <v>33</v>
      </c>
      <c r="B19" s="2" t="str">
        <f t="shared" ca="1" si="3"/>
        <v/>
      </c>
      <c r="C19" s="2" t="e">
        <f ca="1">+IF(IFTA_Quarterly!$I36&gt;0,IFTA_Quarterly!$I36*TEST!C$5/100*C$3,0)</f>
        <v>#VALUE!</v>
      </c>
      <c r="D19" s="28" t="e">
        <f ca="1">+IF(IFTA_Quarterly!$I36&gt;0,IFTA_Quarterly!$I36*TEST!D$5/100*D$3,0)</f>
        <v>#VALUE!</v>
      </c>
      <c r="E19" s="28" t="e">
        <f ca="1">+IF(IFTA_Quarterly!$I36&gt;0,IFTA_Quarterly!$I36*TEST!E$5/100*E$3,0)</f>
        <v>#VALUE!</v>
      </c>
      <c r="F19" s="28" t="e">
        <f ca="1">+IF(IFTA_Quarterly!$I36&gt;0,IFTA_Quarterly!$I36*TEST!F$5/100*F$3,0)</f>
        <v>#VALUE!</v>
      </c>
      <c r="G19" s="28" t="e">
        <f ca="1">+IF(IFTA_Quarterly!$I36&gt;0,IFTA_Quarterly!$I36*TEST!G$5/100*G$3,0)</f>
        <v>#VALUE!</v>
      </c>
      <c r="H19" s="28" t="e">
        <f ca="1">+IF(IFTA_Quarterly!$I36&gt;0,IFTA_Quarterly!$I36*TEST!H$5/100*H$3,0)</f>
        <v>#VALUE!</v>
      </c>
      <c r="I19" s="28" t="e">
        <f ca="1">+IF(IFTA_Quarterly!$I36&gt;0,IFTA_Quarterly!$I36*TEST!I$5/100*I$3,0)</f>
        <v>#VALUE!</v>
      </c>
      <c r="J19" s="28" t="e">
        <f ca="1">+IF(IFTA_Quarterly!$I36&gt;0,IFTA_Quarterly!$I36*TEST!J$5/100*J$3,0)</f>
        <v>#VALUE!</v>
      </c>
      <c r="K19" s="28" t="e">
        <f ca="1">+IF(IFTA_Quarterly!$I36&gt;0,IFTA_Quarterly!$I36*TEST!K$5/100*K$3,0)</f>
        <v>#VALUE!</v>
      </c>
      <c r="L19" s="28" t="e">
        <f ca="1">+IF(IFTA_Quarterly!$I36&gt;0,IFTA_Quarterly!$I36*TEST!L$5/100*L$3,0)</f>
        <v>#VALUE!</v>
      </c>
      <c r="M19" s="28" t="e">
        <f ca="1">+IF(IFTA_Quarterly!$I36&gt;0,IFTA_Quarterly!$I36*TEST!M$5/100*M$3,0)</f>
        <v>#VALUE!</v>
      </c>
      <c r="N19" s="28" t="e">
        <f ca="1">+IF(IFTA_Quarterly!$I36&gt;0,IFTA_Quarterly!$I36*TEST!N$5/100*N$3,0)</f>
        <v>#VALUE!</v>
      </c>
      <c r="O19" s="28" t="e">
        <f ca="1">+IF(IFTA_Quarterly!$I36&gt;0,IFTA_Quarterly!$I36*TEST!O$5/100*O$3,0)</f>
        <v>#VALUE!</v>
      </c>
      <c r="P19" s="28" t="e">
        <f ca="1">+IF(IFTA_Quarterly!$I36&gt;0,IFTA_Quarterly!$I36*TEST!P$5/100*P$3,0)</f>
        <v>#VALUE!</v>
      </c>
      <c r="Q19" s="28" t="e">
        <f ca="1">+IF(IFTA_Quarterly!$I36&gt;0,IFTA_Quarterly!$I36*TEST!Q$5/100*Q$3,0)</f>
        <v>#VALUE!</v>
      </c>
      <c r="R19" s="28" t="e">
        <f ca="1">+IF(IFTA_Quarterly!$I36&gt;0,IFTA_Quarterly!$I36*TEST!R$5/100*R$3,0)</f>
        <v>#VALUE!</v>
      </c>
      <c r="S19" s="28" t="e">
        <f ca="1">+IF(IFTA_Quarterly!$I36&gt;0,IFTA_Quarterly!$I36*TEST!S$5/100*S$3,0)</f>
        <v>#VALUE!</v>
      </c>
      <c r="T19" s="28" t="e">
        <f ca="1">+IF(IFTA_Quarterly!$I36&gt;0,IFTA_Quarterly!$I36*TEST!T$5/100*T$3,0)</f>
        <v>#VALUE!</v>
      </c>
      <c r="U19" s="28" t="e">
        <f ca="1">+IF(IFTA_Quarterly!$I36&gt;0,IFTA_Quarterly!$I36*TEST!U$5/100*U$3,0)</f>
        <v>#VALUE!</v>
      </c>
      <c r="V19" s="28" t="e">
        <f ca="1">+IF(IFTA_Quarterly!$I36&gt;0,IFTA_Quarterly!$I36*TEST!V$5/100*V$3,0)</f>
        <v>#VALUE!</v>
      </c>
      <c r="W19" s="28" t="e">
        <f ca="1">+IF(IFTA_Quarterly!$I36&gt;0,IFTA_Quarterly!$I36*TEST!W$5/100*W$3,0)</f>
        <v>#VALUE!</v>
      </c>
      <c r="X19" s="28" t="e">
        <f ca="1">+IF(IFTA_Quarterly!$I36&gt;0,IFTA_Quarterly!$I36*TEST!X$5/100*X$3,0)</f>
        <v>#VALUE!</v>
      </c>
      <c r="Y19" s="28" t="e">
        <f ca="1">+IF(IFTA_Quarterly!$I36&gt;0,IFTA_Quarterly!$I36*TEST!Y$5/100*Y$3,0)</f>
        <v>#VALUE!</v>
      </c>
      <c r="Z19" s="28" t="e">
        <f ca="1">+IF(IFTA_Quarterly!$I36&gt;0,IFTA_Quarterly!$I36*TEST!Z$5/100*Z$3,0)</f>
        <v>#VALUE!</v>
      </c>
      <c r="AA19" s="28" t="e">
        <f ca="1">+IF(IFTA_Quarterly!$I36&gt;0,IFTA_Quarterly!$I36*TEST!AA$5/100*AA$3,0)</f>
        <v>#VALUE!</v>
      </c>
      <c r="AB19" s="28" t="e">
        <f ca="1">+IF(IFTA_Quarterly!$I36&gt;0,IFTA_Quarterly!$I36*TEST!AB$5/100*AB$3,0)</f>
        <v>#VALUE!</v>
      </c>
      <c r="AC19" s="28" t="e">
        <f ca="1">+IF(IFTA_Quarterly!$I36&gt;0,IFTA_Quarterly!$I36*TEST!AC$5/100*AC$3,0)</f>
        <v>#VALUE!</v>
      </c>
      <c r="AD19" s="28" t="e">
        <f ca="1">+IF(IFTA_Quarterly!$I36&gt;0,IFTA_Quarterly!$I36*TEST!AD$5/100*AD$3,0)</f>
        <v>#VALUE!</v>
      </c>
      <c r="AE19" s="2"/>
      <c r="AF19" s="2"/>
      <c r="AG19" s="2"/>
      <c r="AH19" s="2"/>
      <c r="AI19" s="2"/>
      <c r="AJ19" s="2"/>
      <c r="AK19" s="2"/>
      <c r="AL19" s="2"/>
      <c r="AM19" s="2"/>
      <c r="AN19" s="2"/>
      <c r="AO19" s="2"/>
      <c r="AP19" s="2"/>
      <c r="AQ19" s="2"/>
      <c r="AR19" s="2"/>
      <c r="AS19" s="2"/>
      <c r="AT19" s="2"/>
      <c r="AU19" s="2"/>
      <c r="AV19" s="2"/>
      <c r="AW19" s="2"/>
      <c r="AX19" s="2"/>
      <c r="AY19" s="2"/>
      <c r="AZ19" s="2"/>
      <c r="BA19" s="2"/>
    </row>
    <row r="20" spans="1:53" x14ac:dyDescent="0.25">
      <c r="A20" s="2" t="s">
        <v>34</v>
      </c>
      <c r="B20" s="2" t="str">
        <f t="shared" ca="1" si="3"/>
        <v/>
      </c>
      <c r="C20" s="2" t="e">
        <f ca="1">+IF(IFTA_Quarterly!$I37&gt;0,IFTA_Quarterly!$I37*TEST!C$5/100*C$3,0)</f>
        <v>#VALUE!</v>
      </c>
      <c r="D20" s="28" t="e">
        <f ca="1">+IF(IFTA_Quarterly!$I37&gt;0,IFTA_Quarterly!$I37*TEST!D$5/100*D$3,0)</f>
        <v>#VALUE!</v>
      </c>
      <c r="E20" s="28" t="e">
        <f ca="1">+IF(IFTA_Quarterly!$I37&gt;0,IFTA_Quarterly!$I37*TEST!E$5/100*E$3,0)</f>
        <v>#VALUE!</v>
      </c>
      <c r="F20" s="28" t="e">
        <f ca="1">+IF(IFTA_Quarterly!$I37&gt;0,IFTA_Quarterly!$I37*TEST!F$5/100*F$3,0)</f>
        <v>#VALUE!</v>
      </c>
      <c r="G20" s="28" t="e">
        <f ca="1">+IF(IFTA_Quarterly!$I37&gt;0,IFTA_Quarterly!$I37*TEST!G$5/100*G$3,0)</f>
        <v>#VALUE!</v>
      </c>
      <c r="H20" s="28" t="e">
        <f ca="1">+IF(IFTA_Quarterly!$I37&gt;0,IFTA_Quarterly!$I37*TEST!H$5/100*H$3,0)</f>
        <v>#VALUE!</v>
      </c>
      <c r="I20" s="28" t="e">
        <f ca="1">+IF(IFTA_Quarterly!$I37&gt;0,IFTA_Quarterly!$I37*TEST!I$5/100*I$3,0)</f>
        <v>#VALUE!</v>
      </c>
      <c r="J20" s="28" t="e">
        <f ca="1">+IF(IFTA_Quarterly!$I37&gt;0,IFTA_Quarterly!$I37*TEST!J$5/100*J$3,0)</f>
        <v>#VALUE!</v>
      </c>
      <c r="K20" s="28" t="e">
        <f ca="1">+IF(IFTA_Quarterly!$I37&gt;0,IFTA_Quarterly!$I37*TEST!K$5/100*K$3,0)</f>
        <v>#VALUE!</v>
      </c>
      <c r="L20" s="28" t="e">
        <f ca="1">+IF(IFTA_Quarterly!$I37&gt;0,IFTA_Quarterly!$I37*TEST!L$5/100*L$3,0)</f>
        <v>#VALUE!</v>
      </c>
      <c r="M20" s="28" t="e">
        <f ca="1">+IF(IFTA_Quarterly!$I37&gt;0,IFTA_Quarterly!$I37*TEST!M$5/100*M$3,0)</f>
        <v>#VALUE!</v>
      </c>
      <c r="N20" s="28" t="e">
        <f ca="1">+IF(IFTA_Quarterly!$I37&gt;0,IFTA_Quarterly!$I37*TEST!N$5/100*N$3,0)</f>
        <v>#VALUE!</v>
      </c>
      <c r="O20" s="28" t="e">
        <f ca="1">+IF(IFTA_Quarterly!$I37&gt;0,IFTA_Quarterly!$I37*TEST!O$5/100*O$3,0)</f>
        <v>#VALUE!</v>
      </c>
      <c r="P20" s="28" t="e">
        <f ca="1">+IF(IFTA_Quarterly!$I37&gt;0,IFTA_Quarterly!$I37*TEST!P$5/100*P$3,0)</f>
        <v>#VALUE!</v>
      </c>
      <c r="Q20" s="28" t="e">
        <f ca="1">+IF(IFTA_Quarterly!$I37&gt;0,IFTA_Quarterly!$I37*TEST!Q$5/100*Q$3,0)</f>
        <v>#VALUE!</v>
      </c>
      <c r="R20" s="28" t="e">
        <f ca="1">+IF(IFTA_Quarterly!$I37&gt;0,IFTA_Quarterly!$I37*TEST!R$5/100*R$3,0)</f>
        <v>#VALUE!</v>
      </c>
      <c r="S20" s="28" t="e">
        <f ca="1">+IF(IFTA_Quarterly!$I37&gt;0,IFTA_Quarterly!$I37*TEST!S$5/100*S$3,0)</f>
        <v>#VALUE!</v>
      </c>
      <c r="T20" s="28" t="e">
        <f ca="1">+IF(IFTA_Quarterly!$I37&gt;0,IFTA_Quarterly!$I37*TEST!T$5/100*T$3,0)</f>
        <v>#VALUE!</v>
      </c>
      <c r="U20" s="28" t="e">
        <f ca="1">+IF(IFTA_Quarterly!$I37&gt;0,IFTA_Quarterly!$I37*TEST!U$5/100*U$3,0)</f>
        <v>#VALUE!</v>
      </c>
      <c r="V20" s="28" t="e">
        <f ca="1">+IF(IFTA_Quarterly!$I37&gt;0,IFTA_Quarterly!$I37*TEST!V$5/100*V$3,0)</f>
        <v>#VALUE!</v>
      </c>
      <c r="W20" s="28" t="e">
        <f ca="1">+IF(IFTA_Quarterly!$I37&gt;0,IFTA_Quarterly!$I37*TEST!W$5/100*W$3,0)</f>
        <v>#VALUE!</v>
      </c>
      <c r="X20" s="28" t="e">
        <f ca="1">+IF(IFTA_Quarterly!$I37&gt;0,IFTA_Quarterly!$I37*TEST!X$5/100*X$3,0)</f>
        <v>#VALUE!</v>
      </c>
      <c r="Y20" s="28" t="e">
        <f ca="1">+IF(IFTA_Quarterly!$I37&gt;0,IFTA_Quarterly!$I37*TEST!Y$5/100*Y$3,0)</f>
        <v>#VALUE!</v>
      </c>
      <c r="Z20" s="28" t="e">
        <f ca="1">+IF(IFTA_Quarterly!$I37&gt;0,IFTA_Quarterly!$I37*TEST!Z$5/100*Z$3,0)</f>
        <v>#VALUE!</v>
      </c>
      <c r="AA20" s="28" t="e">
        <f ca="1">+IF(IFTA_Quarterly!$I37&gt;0,IFTA_Quarterly!$I37*TEST!AA$5/100*AA$3,0)</f>
        <v>#VALUE!</v>
      </c>
      <c r="AB20" s="28" t="e">
        <f ca="1">+IF(IFTA_Quarterly!$I37&gt;0,IFTA_Quarterly!$I37*TEST!AB$5/100*AB$3,0)</f>
        <v>#VALUE!</v>
      </c>
      <c r="AC20" s="28" t="e">
        <f ca="1">+IF(IFTA_Quarterly!$I37&gt;0,IFTA_Quarterly!$I37*TEST!AC$5/100*AC$3,0)</f>
        <v>#VALUE!</v>
      </c>
      <c r="AD20" s="28" t="e">
        <f ca="1">+IF(IFTA_Quarterly!$I37&gt;0,IFTA_Quarterly!$I37*TEST!AD$5/100*AD$3,0)</f>
        <v>#VALUE!</v>
      </c>
      <c r="AE20" s="2"/>
      <c r="AF20" s="2"/>
      <c r="AG20" s="2"/>
      <c r="AH20" s="2"/>
      <c r="AI20" s="2"/>
      <c r="AJ20" s="2"/>
      <c r="AK20" s="2"/>
      <c r="AL20" s="2"/>
      <c r="AM20" s="2"/>
      <c r="AN20" s="2"/>
      <c r="AO20" s="2"/>
      <c r="AP20" s="2"/>
      <c r="AQ20" s="2"/>
      <c r="AR20" s="2"/>
      <c r="AS20" s="2"/>
      <c r="AT20" s="2"/>
      <c r="AU20" s="2"/>
      <c r="AV20" s="2"/>
      <c r="AW20" s="2"/>
      <c r="AX20" s="2"/>
      <c r="AY20" s="2"/>
      <c r="AZ20" s="2"/>
      <c r="BA20" s="2"/>
    </row>
    <row r="21" spans="1:53" x14ac:dyDescent="0.25">
      <c r="A21" s="2" t="s">
        <v>35</v>
      </c>
      <c r="B21" s="2" t="str">
        <f t="shared" ca="1" si="3"/>
        <v/>
      </c>
      <c r="C21" s="2" t="e">
        <f ca="1">+IF(IFTA_Quarterly!$I38&gt;0,IFTA_Quarterly!$I38*TEST!C$5/100*C$3,0)</f>
        <v>#VALUE!</v>
      </c>
      <c r="D21" s="28" t="e">
        <f ca="1">+IF(IFTA_Quarterly!$I38&gt;0,IFTA_Quarterly!$I38*TEST!D$5/100*D$3,0)</f>
        <v>#VALUE!</v>
      </c>
      <c r="E21" s="28" t="e">
        <f ca="1">+IF(IFTA_Quarterly!$I38&gt;0,IFTA_Quarterly!$I38*TEST!E$5/100*E$3,0)</f>
        <v>#VALUE!</v>
      </c>
      <c r="F21" s="28" t="e">
        <f ca="1">+IF(IFTA_Quarterly!$I38&gt;0,IFTA_Quarterly!$I38*TEST!F$5/100*F$3,0)</f>
        <v>#VALUE!</v>
      </c>
      <c r="G21" s="28" t="e">
        <f ca="1">+IF(IFTA_Quarterly!$I38&gt;0,IFTA_Quarterly!$I38*TEST!G$5/100*G$3,0)</f>
        <v>#VALUE!</v>
      </c>
      <c r="H21" s="28" t="e">
        <f ca="1">+IF(IFTA_Quarterly!$I38&gt;0,IFTA_Quarterly!$I38*TEST!H$5/100*H$3,0)</f>
        <v>#VALUE!</v>
      </c>
      <c r="I21" s="28" t="e">
        <f ca="1">+IF(IFTA_Quarterly!$I38&gt;0,IFTA_Quarterly!$I38*TEST!I$5/100*I$3,0)</f>
        <v>#VALUE!</v>
      </c>
      <c r="J21" s="28" t="e">
        <f ca="1">+IF(IFTA_Quarterly!$I38&gt;0,IFTA_Quarterly!$I38*TEST!J$5/100*J$3,0)</f>
        <v>#VALUE!</v>
      </c>
      <c r="K21" s="28" t="e">
        <f ca="1">+IF(IFTA_Quarterly!$I38&gt;0,IFTA_Quarterly!$I38*TEST!K$5/100*K$3,0)</f>
        <v>#VALUE!</v>
      </c>
      <c r="L21" s="28" t="e">
        <f ca="1">+IF(IFTA_Quarterly!$I38&gt;0,IFTA_Quarterly!$I38*TEST!L$5/100*L$3,0)</f>
        <v>#VALUE!</v>
      </c>
      <c r="M21" s="28" t="e">
        <f ca="1">+IF(IFTA_Quarterly!$I38&gt;0,IFTA_Quarterly!$I38*TEST!M$5/100*M$3,0)</f>
        <v>#VALUE!</v>
      </c>
      <c r="N21" s="28" t="e">
        <f ca="1">+IF(IFTA_Quarterly!$I38&gt;0,IFTA_Quarterly!$I38*TEST!N$5/100*N$3,0)</f>
        <v>#VALUE!</v>
      </c>
      <c r="O21" s="28" t="e">
        <f ca="1">+IF(IFTA_Quarterly!$I38&gt;0,IFTA_Quarterly!$I38*TEST!O$5/100*O$3,0)</f>
        <v>#VALUE!</v>
      </c>
      <c r="P21" s="28" t="e">
        <f ca="1">+IF(IFTA_Quarterly!$I38&gt;0,IFTA_Quarterly!$I38*TEST!P$5/100*P$3,0)</f>
        <v>#VALUE!</v>
      </c>
      <c r="Q21" s="28" t="e">
        <f ca="1">+IF(IFTA_Quarterly!$I38&gt;0,IFTA_Quarterly!$I38*TEST!Q$5/100*Q$3,0)</f>
        <v>#VALUE!</v>
      </c>
      <c r="R21" s="28" t="e">
        <f ca="1">+IF(IFTA_Quarterly!$I38&gt;0,IFTA_Quarterly!$I38*TEST!R$5/100*R$3,0)</f>
        <v>#VALUE!</v>
      </c>
      <c r="S21" s="28" t="e">
        <f ca="1">+IF(IFTA_Quarterly!$I38&gt;0,IFTA_Quarterly!$I38*TEST!S$5/100*S$3,0)</f>
        <v>#VALUE!</v>
      </c>
      <c r="T21" s="28" t="e">
        <f ca="1">+IF(IFTA_Quarterly!$I38&gt;0,IFTA_Quarterly!$I38*TEST!T$5/100*T$3,0)</f>
        <v>#VALUE!</v>
      </c>
      <c r="U21" s="28" t="e">
        <f ca="1">+IF(IFTA_Quarterly!$I38&gt;0,IFTA_Quarterly!$I38*TEST!U$5/100*U$3,0)</f>
        <v>#VALUE!</v>
      </c>
      <c r="V21" s="28" t="e">
        <f ca="1">+IF(IFTA_Quarterly!$I38&gt;0,IFTA_Quarterly!$I38*TEST!V$5/100*V$3,0)</f>
        <v>#VALUE!</v>
      </c>
      <c r="W21" s="28" t="e">
        <f ca="1">+IF(IFTA_Quarterly!$I38&gt;0,IFTA_Quarterly!$I38*TEST!W$5/100*W$3,0)</f>
        <v>#VALUE!</v>
      </c>
      <c r="X21" s="28" t="e">
        <f ca="1">+IF(IFTA_Quarterly!$I38&gt;0,IFTA_Quarterly!$I38*TEST!X$5/100*X$3,0)</f>
        <v>#VALUE!</v>
      </c>
      <c r="Y21" s="28" t="e">
        <f ca="1">+IF(IFTA_Quarterly!$I38&gt;0,IFTA_Quarterly!$I38*TEST!Y$5/100*Y$3,0)</f>
        <v>#VALUE!</v>
      </c>
      <c r="Z21" s="28" t="e">
        <f ca="1">+IF(IFTA_Quarterly!$I38&gt;0,IFTA_Quarterly!$I38*TEST!Z$5/100*Z$3,0)</f>
        <v>#VALUE!</v>
      </c>
      <c r="AA21" s="28" t="e">
        <f ca="1">+IF(IFTA_Quarterly!$I38&gt;0,IFTA_Quarterly!$I38*TEST!AA$5/100*AA$3,0)</f>
        <v>#VALUE!</v>
      </c>
      <c r="AB21" s="28" t="e">
        <f ca="1">+IF(IFTA_Quarterly!$I38&gt;0,IFTA_Quarterly!$I38*TEST!AB$5/100*AB$3,0)</f>
        <v>#VALUE!</v>
      </c>
      <c r="AC21" s="28" t="e">
        <f ca="1">+IF(IFTA_Quarterly!$I38&gt;0,IFTA_Quarterly!$I38*TEST!AC$5/100*AC$3,0)</f>
        <v>#VALUE!</v>
      </c>
      <c r="AD21" s="28" t="e">
        <f ca="1">+IF(IFTA_Quarterly!$I38&gt;0,IFTA_Quarterly!$I38*TEST!AD$5/100*AD$3,0)</f>
        <v>#VALUE!</v>
      </c>
      <c r="AE21" s="2"/>
      <c r="AF21" s="2"/>
      <c r="AG21" s="2"/>
      <c r="AH21" s="2"/>
      <c r="AI21" s="2"/>
      <c r="AJ21" s="2"/>
      <c r="AK21" s="2"/>
      <c r="AL21" s="2"/>
      <c r="AM21" s="2"/>
      <c r="AN21" s="2"/>
      <c r="AO21" s="2"/>
      <c r="AP21" s="2"/>
      <c r="AQ21" s="2"/>
      <c r="AR21" s="2"/>
      <c r="AS21" s="2"/>
      <c r="AT21" s="2"/>
      <c r="AU21" s="2"/>
      <c r="AV21" s="2"/>
      <c r="AW21" s="2"/>
      <c r="AX21" s="2"/>
      <c r="AY21" s="2"/>
      <c r="AZ21" s="2"/>
      <c r="BA21" s="2"/>
    </row>
    <row r="22" spans="1:53" x14ac:dyDescent="0.25">
      <c r="A22" s="2" t="s">
        <v>36</v>
      </c>
      <c r="B22" s="2" t="str">
        <f t="shared" ca="1" si="3"/>
        <v/>
      </c>
      <c r="C22" s="2" t="e">
        <f ca="1">+IF(IFTA_Quarterly!$I39&gt;0,IFTA_Quarterly!$I39*TEST!C$5/100*C$3,0)</f>
        <v>#VALUE!</v>
      </c>
      <c r="D22" s="28" t="e">
        <f ca="1">+IF(IFTA_Quarterly!$I39&gt;0,IFTA_Quarterly!$I39*TEST!D$5/100*D$3,0)</f>
        <v>#VALUE!</v>
      </c>
      <c r="E22" s="28" t="e">
        <f ca="1">+IF(IFTA_Quarterly!$I39&gt;0,IFTA_Quarterly!$I39*TEST!E$5/100*E$3,0)</f>
        <v>#VALUE!</v>
      </c>
      <c r="F22" s="28" t="e">
        <f ca="1">+IF(IFTA_Quarterly!$I39&gt;0,IFTA_Quarterly!$I39*TEST!F$5/100*F$3,0)</f>
        <v>#VALUE!</v>
      </c>
      <c r="G22" s="28" t="e">
        <f ca="1">+IF(IFTA_Quarterly!$I39&gt;0,IFTA_Quarterly!$I39*TEST!G$5/100*G$3,0)</f>
        <v>#VALUE!</v>
      </c>
      <c r="H22" s="28" t="e">
        <f ca="1">+IF(IFTA_Quarterly!$I39&gt;0,IFTA_Quarterly!$I39*TEST!H$5/100*H$3,0)</f>
        <v>#VALUE!</v>
      </c>
      <c r="I22" s="28" t="e">
        <f ca="1">+IF(IFTA_Quarterly!$I39&gt;0,IFTA_Quarterly!$I39*TEST!I$5/100*I$3,0)</f>
        <v>#VALUE!</v>
      </c>
      <c r="J22" s="28" t="e">
        <f ca="1">+IF(IFTA_Quarterly!$I39&gt;0,IFTA_Quarterly!$I39*TEST!J$5/100*J$3,0)</f>
        <v>#VALUE!</v>
      </c>
      <c r="K22" s="28" t="e">
        <f ca="1">+IF(IFTA_Quarterly!$I39&gt;0,IFTA_Quarterly!$I39*TEST!K$5/100*K$3,0)</f>
        <v>#VALUE!</v>
      </c>
      <c r="L22" s="28" t="e">
        <f ca="1">+IF(IFTA_Quarterly!$I39&gt;0,IFTA_Quarterly!$I39*TEST!L$5/100*L$3,0)</f>
        <v>#VALUE!</v>
      </c>
      <c r="M22" s="28" t="e">
        <f ca="1">+IF(IFTA_Quarterly!$I39&gt;0,IFTA_Quarterly!$I39*TEST!M$5/100*M$3,0)</f>
        <v>#VALUE!</v>
      </c>
      <c r="N22" s="28" t="e">
        <f ca="1">+IF(IFTA_Quarterly!$I39&gt;0,IFTA_Quarterly!$I39*TEST!N$5/100*N$3,0)</f>
        <v>#VALUE!</v>
      </c>
      <c r="O22" s="28" t="e">
        <f ca="1">+IF(IFTA_Quarterly!$I39&gt;0,IFTA_Quarterly!$I39*TEST!O$5/100*O$3,0)</f>
        <v>#VALUE!</v>
      </c>
      <c r="P22" s="28" t="e">
        <f ca="1">+IF(IFTA_Quarterly!$I39&gt;0,IFTA_Quarterly!$I39*TEST!P$5/100*P$3,0)</f>
        <v>#VALUE!</v>
      </c>
      <c r="Q22" s="28" t="e">
        <f ca="1">+IF(IFTA_Quarterly!$I39&gt;0,IFTA_Quarterly!$I39*TEST!Q$5/100*Q$3,0)</f>
        <v>#VALUE!</v>
      </c>
      <c r="R22" s="28" t="e">
        <f ca="1">+IF(IFTA_Quarterly!$I39&gt;0,IFTA_Quarterly!$I39*TEST!R$5/100*R$3,0)</f>
        <v>#VALUE!</v>
      </c>
      <c r="S22" s="28" t="e">
        <f ca="1">+IF(IFTA_Quarterly!$I39&gt;0,IFTA_Quarterly!$I39*TEST!S$5/100*S$3,0)</f>
        <v>#VALUE!</v>
      </c>
      <c r="T22" s="28" t="e">
        <f ca="1">+IF(IFTA_Quarterly!$I39&gt;0,IFTA_Quarterly!$I39*TEST!T$5/100*T$3,0)</f>
        <v>#VALUE!</v>
      </c>
      <c r="U22" s="28" t="e">
        <f ca="1">+IF(IFTA_Quarterly!$I39&gt;0,IFTA_Quarterly!$I39*TEST!U$5/100*U$3,0)</f>
        <v>#VALUE!</v>
      </c>
      <c r="V22" s="28" t="e">
        <f ca="1">+IF(IFTA_Quarterly!$I39&gt;0,IFTA_Quarterly!$I39*TEST!V$5/100*V$3,0)</f>
        <v>#VALUE!</v>
      </c>
      <c r="W22" s="28" t="e">
        <f ca="1">+IF(IFTA_Quarterly!$I39&gt;0,IFTA_Quarterly!$I39*TEST!W$5/100*W$3,0)</f>
        <v>#VALUE!</v>
      </c>
      <c r="X22" s="28" t="e">
        <f ca="1">+IF(IFTA_Quarterly!$I39&gt;0,IFTA_Quarterly!$I39*TEST!X$5/100*X$3,0)</f>
        <v>#VALUE!</v>
      </c>
      <c r="Y22" s="28" t="e">
        <f ca="1">+IF(IFTA_Quarterly!$I39&gt;0,IFTA_Quarterly!$I39*TEST!Y$5/100*Y$3,0)</f>
        <v>#VALUE!</v>
      </c>
      <c r="Z22" s="28" t="e">
        <f ca="1">+IF(IFTA_Quarterly!$I39&gt;0,IFTA_Quarterly!$I39*TEST!Z$5/100*Z$3,0)</f>
        <v>#VALUE!</v>
      </c>
      <c r="AA22" s="28" t="e">
        <f ca="1">+IF(IFTA_Quarterly!$I39&gt;0,IFTA_Quarterly!$I39*TEST!AA$5/100*AA$3,0)</f>
        <v>#VALUE!</v>
      </c>
      <c r="AB22" s="28" t="e">
        <f ca="1">+IF(IFTA_Quarterly!$I39&gt;0,IFTA_Quarterly!$I39*TEST!AB$5/100*AB$3,0)</f>
        <v>#VALUE!</v>
      </c>
      <c r="AC22" s="28" t="e">
        <f ca="1">+IF(IFTA_Quarterly!$I39&gt;0,IFTA_Quarterly!$I39*TEST!AC$5/100*AC$3,0)</f>
        <v>#VALUE!</v>
      </c>
      <c r="AD22" s="28" t="e">
        <f ca="1">+IF(IFTA_Quarterly!$I39&gt;0,IFTA_Quarterly!$I39*TEST!AD$5/100*AD$3,0)</f>
        <v>#VALUE!</v>
      </c>
      <c r="AE22" s="2"/>
      <c r="AF22" s="2"/>
      <c r="AG22" s="2"/>
      <c r="AH22" s="2"/>
      <c r="AI22" s="2"/>
      <c r="AJ22" s="2"/>
      <c r="AK22" s="2"/>
      <c r="AL22" s="2"/>
      <c r="AM22" s="2"/>
      <c r="AN22" s="2"/>
      <c r="AO22" s="2"/>
      <c r="AP22" s="2"/>
      <c r="AQ22" s="2"/>
      <c r="AR22" s="2"/>
      <c r="AS22" s="2"/>
      <c r="AT22" s="2"/>
      <c r="AU22" s="2"/>
      <c r="AV22" s="2"/>
      <c r="AW22" s="2"/>
      <c r="AX22" s="2"/>
      <c r="AY22" s="2"/>
      <c r="AZ22" s="2"/>
      <c r="BA22" s="2"/>
    </row>
    <row r="23" spans="1:53" x14ac:dyDescent="0.25">
      <c r="A23" s="2" t="s">
        <v>37</v>
      </c>
      <c r="B23" s="2" t="str">
        <f t="shared" ca="1" si="3"/>
        <v/>
      </c>
      <c r="C23" s="2" t="e">
        <f ca="1">+IF(IFTA_Quarterly!$I40&gt;0,IFTA_Quarterly!$I40*TEST!C$5/100*C$3,0)</f>
        <v>#VALUE!</v>
      </c>
      <c r="D23" s="28" t="e">
        <f ca="1">+IF(IFTA_Quarterly!$I40&gt;0,IFTA_Quarterly!$I40*TEST!D$5/100*D$3,0)</f>
        <v>#VALUE!</v>
      </c>
      <c r="E23" s="28" t="e">
        <f ca="1">+IF(IFTA_Quarterly!$I40&gt;0,IFTA_Quarterly!$I40*TEST!E$5/100*E$3,0)</f>
        <v>#VALUE!</v>
      </c>
      <c r="F23" s="28" t="e">
        <f ca="1">+IF(IFTA_Quarterly!$I40&gt;0,IFTA_Quarterly!$I40*TEST!F$5/100*F$3,0)</f>
        <v>#VALUE!</v>
      </c>
      <c r="G23" s="28" t="e">
        <f ca="1">+IF(IFTA_Quarterly!$I40&gt;0,IFTA_Quarterly!$I40*TEST!G$5/100*G$3,0)</f>
        <v>#VALUE!</v>
      </c>
      <c r="H23" s="28" t="e">
        <f ca="1">+IF(IFTA_Quarterly!$I40&gt;0,IFTA_Quarterly!$I40*TEST!H$5/100*H$3,0)</f>
        <v>#VALUE!</v>
      </c>
      <c r="I23" s="28" t="e">
        <f ca="1">+IF(IFTA_Quarterly!$I40&gt;0,IFTA_Quarterly!$I40*TEST!I$5/100*I$3,0)</f>
        <v>#VALUE!</v>
      </c>
      <c r="J23" s="28" t="e">
        <f ca="1">+IF(IFTA_Quarterly!$I40&gt;0,IFTA_Quarterly!$I40*TEST!J$5/100*J$3,0)</f>
        <v>#VALUE!</v>
      </c>
      <c r="K23" s="28" t="e">
        <f ca="1">+IF(IFTA_Quarterly!$I40&gt;0,IFTA_Quarterly!$I40*TEST!K$5/100*K$3,0)</f>
        <v>#VALUE!</v>
      </c>
      <c r="L23" s="28" t="e">
        <f ca="1">+IF(IFTA_Quarterly!$I40&gt;0,IFTA_Quarterly!$I40*TEST!L$5/100*L$3,0)</f>
        <v>#VALUE!</v>
      </c>
      <c r="M23" s="28" t="e">
        <f ca="1">+IF(IFTA_Quarterly!$I40&gt;0,IFTA_Quarterly!$I40*TEST!M$5/100*M$3,0)</f>
        <v>#VALUE!</v>
      </c>
      <c r="N23" s="28" t="e">
        <f ca="1">+IF(IFTA_Quarterly!$I40&gt;0,IFTA_Quarterly!$I40*TEST!N$5/100*N$3,0)</f>
        <v>#VALUE!</v>
      </c>
      <c r="O23" s="28" t="e">
        <f ca="1">+IF(IFTA_Quarterly!$I40&gt;0,IFTA_Quarterly!$I40*TEST!O$5/100*O$3,0)</f>
        <v>#VALUE!</v>
      </c>
      <c r="P23" s="28" t="e">
        <f ca="1">+IF(IFTA_Quarterly!$I40&gt;0,IFTA_Quarterly!$I40*TEST!P$5/100*P$3,0)</f>
        <v>#VALUE!</v>
      </c>
      <c r="Q23" s="28" t="e">
        <f ca="1">+IF(IFTA_Quarterly!$I40&gt;0,IFTA_Quarterly!$I40*TEST!Q$5/100*Q$3,0)</f>
        <v>#VALUE!</v>
      </c>
      <c r="R23" s="28" t="e">
        <f ca="1">+IF(IFTA_Quarterly!$I40&gt;0,IFTA_Quarterly!$I40*TEST!R$5/100*R$3,0)</f>
        <v>#VALUE!</v>
      </c>
      <c r="S23" s="28" t="e">
        <f ca="1">+IF(IFTA_Quarterly!$I40&gt;0,IFTA_Quarterly!$I40*TEST!S$5/100*S$3,0)</f>
        <v>#VALUE!</v>
      </c>
      <c r="T23" s="28" t="e">
        <f ca="1">+IF(IFTA_Quarterly!$I40&gt;0,IFTA_Quarterly!$I40*TEST!T$5/100*T$3,0)</f>
        <v>#VALUE!</v>
      </c>
      <c r="U23" s="28" t="e">
        <f ca="1">+IF(IFTA_Quarterly!$I40&gt;0,IFTA_Quarterly!$I40*TEST!U$5/100*U$3,0)</f>
        <v>#VALUE!</v>
      </c>
      <c r="V23" s="28" t="e">
        <f ca="1">+IF(IFTA_Quarterly!$I40&gt;0,IFTA_Quarterly!$I40*TEST!V$5/100*V$3,0)</f>
        <v>#VALUE!</v>
      </c>
      <c r="W23" s="28" t="e">
        <f ca="1">+IF(IFTA_Quarterly!$I40&gt;0,IFTA_Quarterly!$I40*TEST!W$5/100*W$3,0)</f>
        <v>#VALUE!</v>
      </c>
      <c r="X23" s="28" t="e">
        <f ca="1">+IF(IFTA_Quarterly!$I40&gt;0,IFTA_Quarterly!$I40*TEST!X$5/100*X$3,0)</f>
        <v>#VALUE!</v>
      </c>
      <c r="Y23" s="28" t="e">
        <f ca="1">+IF(IFTA_Quarterly!$I40&gt;0,IFTA_Quarterly!$I40*TEST!Y$5/100*Y$3,0)</f>
        <v>#VALUE!</v>
      </c>
      <c r="Z23" s="28" t="e">
        <f ca="1">+IF(IFTA_Quarterly!$I40&gt;0,IFTA_Quarterly!$I40*TEST!Z$5/100*Z$3,0)</f>
        <v>#VALUE!</v>
      </c>
      <c r="AA23" s="28" t="e">
        <f ca="1">+IF(IFTA_Quarterly!$I40&gt;0,IFTA_Quarterly!$I40*TEST!AA$5/100*AA$3,0)</f>
        <v>#VALUE!</v>
      </c>
      <c r="AB23" s="28" t="e">
        <f ca="1">+IF(IFTA_Quarterly!$I40&gt;0,IFTA_Quarterly!$I40*TEST!AB$5/100*AB$3,0)</f>
        <v>#VALUE!</v>
      </c>
      <c r="AC23" s="28" t="e">
        <f ca="1">+IF(IFTA_Quarterly!$I40&gt;0,IFTA_Quarterly!$I40*TEST!AC$5/100*AC$3,0)</f>
        <v>#VALUE!</v>
      </c>
      <c r="AD23" s="28" t="e">
        <f ca="1">+IF(IFTA_Quarterly!$I40&gt;0,IFTA_Quarterly!$I40*TEST!AD$5/100*AD$3,0)</f>
        <v>#VALUE!</v>
      </c>
      <c r="AE23" s="2"/>
      <c r="AF23" s="2"/>
      <c r="AG23" s="2"/>
      <c r="AH23" s="2"/>
      <c r="AI23" s="2"/>
      <c r="AJ23" s="2"/>
      <c r="AK23" s="2"/>
      <c r="AL23" s="2"/>
      <c r="AM23" s="2"/>
      <c r="AN23" s="2"/>
      <c r="AO23" s="2"/>
      <c r="AP23" s="2"/>
      <c r="AQ23" s="2"/>
      <c r="AR23" s="2"/>
      <c r="AS23" s="2"/>
      <c r="AT23" s="2"/>
      <c r="AU23" s="2"/>
      <c r="AV23" s="2"/>
      <c r="AW23" s="2"/>
      <c r="AX23" s="2"/>
      <c r="AY23" s="2"/>
      <c r="AZ23" s="2"/>
      <c r="BA23" s="2"/>
    </row>
    <row r="24" spans="1:53" x14ac:dyDescent="0.25">
      <c r="A24" s="2" t="s">
        <v>38</v>
      </c>
      <c r="B24" s="2" t="str">
        <f t="shared" ca="1" si="3"/>
        <v/>
      </c>
      <c r="C24" s="2" t="e">
        <f ca="1">+IF(IFTA_Quarterly!$I41&gt;0,IFTA_Quarterly!$I41*TEST!C$5/100*C$3,0)</f>
        <v>#VALUE!</v>
      </c>
      <c r="D24" s="28" t="e">
        <f ca="1">+IF(IFTA_Quarterly!$I41&gt;0,IFTA_Quarterly!$I41*TEST!D$5/100*D$3,0)</f>
        <v>#VALUE!</v>
      </c>
      <c r="E24" s="28" t="e">
        <f ca="1">+IF(IFTA_Quarterly!$I41&gt;0,IFTA_Quarterly!$I41*TEST!E$5/100*E$3,0)</f>
        <v>#VALUE!</v>
      </c>
      <c r="F24" s="28" t="e">
        <f ca="1">+IF(IFTA_Quarterly!$I41&gt;0,IFTA_Quarterly!$I41*TEST!F$5/100*F$3,0)</f>
        <v>#VALUE!</v>
      </c>
      <c r="G24" s="28" t="e">
        <f ca="1">+IF(IFTA_Quarterly!$I41&gt;0,IFTA_Quarterly!$I41*TEST!G$5/100*G$3,0)</f>
        <v>#VALUE!</v>
      </c>
      <c r="H24" s="28" t="e">
        <f ca="1">+IF(IFTA_Quarterly!$I41&gt;0,IFTA_Quarterly!$I41*TEST!H$5/100*H$3,0)</f>
        <v>#VALUE!</v>
      </c>
      <c r="I24" s="28" t="e">
        <f ca="1">+IF(IFTA_Quarterly!$I41&gt;0,IFTA_Quarterly!$I41*TEST!I$5/100*I$3,0)</f>
        <v>#VALUE!</v>
      </c>
      <c r="J24" s="28" t="e">
        <f ca="1">+IF(IFTA_Quarterly!$I41&gt;0,IFTA_Quarterly!$I41*TEST!J$5/100*J$3,0)</f>
        <v>#VALUE!</v>
      </c>
      <c r="K24" s="28" t="e">
        <f ca="1">+IF(IFTA_Quarterly!$I41&gt;0,IFTA_Quarterly!$I41*TEST!K$5/100*K$3,0)</f>
        <v>#VALUE!</v>
      </c>
      <c r="L24" s="28" t="e">
        <f ca="1">+IF(IFTA_Quarterly!$I41&gt;0,IFTA_Quarterly!$I41*TEST!L$5/100*L$3,0)</f>
        <v>#VALUE!</v>
      </c>
      <c r="M24" s="28" t="e">
        <f ca="1">+IF(IFTA_Quarterly!$I41&gt;0,IFTA_Quarterly!$I41*TEST!M$5/100*M$3,0)</f>
        <v>#VALUE!</v>
      </c>
      <c r="N24" s="28" t="e">
        <f ca="1">+IF(IFTA_Quarterly!$I41&gt;0,IFTA_Quarterly!$I41*TEST!N$5/100*N$3,0)</f>
        <v>#VALUE!</v>
      </c>
      <c r="O24" s="28" t="e">
        <f ca="1">+IF(IFTA_Quarterly!$I41&gt;0,IFTA_Quarterly!$I41*TEST!O$5/100*O$3,0)</f>
        <v>#VALUE!</v>
      </c>
      <c r="P24" s="28" t="e">
        <f ca="1">+IF(IFTA_Quarterly!$I41&gt;0,IFTA_Quarterly!$I41*TEST!P$5/100*P$3,0)</f>
        <v>#VALUE!</v>
      </c>
      <c r="Q24" s="28" t="e">
        <f ca="1">+IF(IFTA_Quarterly!$I41&gt;0,IFTA_Quarterly!$I41*TEST!Q$5/100*Q$3,0)</f>
        <v>#VALUE!</v>
      </c>
      <c r="R24" s="28" t="e">
        <f ca="1">+IF(IFTA_Quarterly!$I41&gt;0,IFTA_Quarterly!$I41*TEST!R$5/100*R$3,0)</f>
        <v>#VALUE!</v>
      </c>
      <c r="S24" s="28" t="e">
        <f ca="1">+IF(IFTA_Quarterly!$I41&gt;0,IFTA_Quarterly!$I41*TEST!S$5/100*S$3,0)</f>
        <v>#VALUE!</v>
      </c>
      <c r="T24" s="28" t="e">
        <f ca="1">+IF(IFTA_Quarterly!$I41&gt;0,IFTA_Quarterly!$I41*TEST!T$5/100*T$3,0)</f>
        <v>#VALUE!</v>
      </c>
      <c r="U24" s="28" t="e">
        <f ca="1">+IF(IFTA_Quarterly!$I41&gt;0,IFTA_Quarterly!$I41*TEST!U$5/100*U$3,0)</f>
        <v>#VALUE!</v>
      </c>
      <c r="V24" s="28" t="e">
        <f ca="1">+IF(IFTA_Quarterly!$I41&gt;0,IFTA_Quarterly!$I41*TEST!V$5/100*V$3,0)</f>
        <v>#VALUE!</v>
      </c>
      <c r="W24" s="28" t="e">
        <f ca="1">+IF(IFTA_Quarterly!$I41&gt;0,IFTA_Quarterly!$I41*TEST!W$5/100*W$3,0)</f>
        <v>#VALUE!</v>
      </c>
      <c r="X24" s="28" t="e">
        <f ca="1">+IF(IFTA_Quarterly!$I41&gt;0,IFTA_Quarterly!$I41*TEST!X$5/100*X$3,0)</f>
        <v>#VALUE!</v>
      </c>
      <c r="Y24" s="28" t="e">
        <f ca="1">+IF(IFTA_Quarterly!$I41&gt;0,IFTA_Quarterly!$I41*TEST!Y$5/100*Y$3,0)</f>
        <v>#VALUE!</v>
      </c>
      <c r="Z24" s="28" t="e">
        <f ca="1">+IF(IFTA_Quarterly!$I41&gt;0,IFTA_Quarterly!$I41*TEST!Z$5/100*Z$3,0)</f>
        <v>#VALUE!</v>
      </c>
      <c r="AA24" s="28" t="e">
        <f ca="1">+IF(IFTA_Quarterly!$I41&gt;0,IFTA_Quarterly!$I41*TEST!AA$5/100*AA$3,0)</f>
        <v>#VALUE!</v>
      </c>
      <c r="AB24" s="28" t="e">
        <f ca="1">+IF(IFTA_Quarterly!$I41&gt;0,IFTA_Quarterly!$I41*TEST!AB$5/100*AB$3,0)</f>
        <v>#VALUE!</v>
      </c>
      <c r="AC24" s="28" t="e">
        <f ca="1">+IF(IFTA_Quarterly!$I41&gt;0,IFTA_Quarterly!$I41*TEST!AC$5/100*AC$3,0)</f>
        <v>#VALUE!</v>
      </c>
      <c r="AD24" s="28" t="e">
        <f ca="1">+IF(IFTA_Quarterly!$I41&gt;0,IFTA_Quarterly!$I41*TEST!AD$5/100*AD$3,0)</f>
        <v>#VALUE!</v>
      </c>
      <c r="AE24" s="2"/>
      <c r="AF24" s="2"/>
      <c r="AG24" s="2"/>
      <c r="AH24" s="2"/>
      <c r="AI24" s="2"/>
      <c r="AJ24" s="2"/>
      <c r="AK24" s="2"/>
      <c r="AL24" s="2"/>
      <c r="AM24" s="2"/>
      <c r="AN24" s="2"/>
      <c r="AO24" s="2"/>
      <c r="AP24" s="2"/>
      <c r="AQ24" s="2"/>
      <c r="AR24" s="2"/>
      <c r="AS24" s="2"/>
      <c r="AT24" s="2"/>
      <c r="AU24" s="2"/>
      <c r="AV24" s="2"/>
      <c r="AW24" s="2"/>
      <c r="AX24" s="2"/>
      <c r="AY24" s="2"/>
      <c r="AZ24" s="2"/>
      <c r="BA24" s="2"/>
    </row>
    <row r="25" spans="1:53" x14ac:dyDescent="0.25">
      <c r="A25" s="2" t="s">
        <v>39</v>
      </c>
      <c r="B25" s="2" t="str">
        <f t="shared" ca="1" si="3"/>
        <v/>
      </c>
      <c r="C25" s="2" t="e">
        <f ca="1">+IF(IFTA_Quarterly!$I42&gt;0,IFTA_Quarterly!$I42*TEST!C$5/100*C$3,0)</f>
        <v>#VALUE!</v>
      </c>
      <c r="D25" s="28" t="e">
        <f ca="1">+IF(IFTA_Quarterly!$I42&gt;0,IFTA_Quarterly!$I42*TEST!D$5/100*D$3,0)</f>
        <v>#VALUE!</v>
      </c>
      <c r="E25" s="28" t="e">
        <f ca="1">+IF(IFTA_Quarterly!$I42&gt;0,IFTA_Quarterly!$I42*TEST!E$5/100*E$3,0)</f>
        <v>#VALUE!</v>
      </c>
      <c r="F25" s="28" t="e">
        <f ca="1">+IF(IFTA_Quarterly!$I42&gt;0,IFTA_Quarterly!$I42*TEST!F$5/100*F$3,0)</f>
        <v>#VALUE!</v>
      </c>
      <c r="G25" s="28" t="e">
        <f ca="1">+IF(IFTA_Quarterly!$I42&gt;0,IFTA_Quarterly!$I42*TEST!G$5/100*G$3,0)</f>
        <v>#VALUE!</v>
      </c>
      <c r="H25" s="28" t="e">
        <f ca="1">+IF(IFTA_Quarterly!$I42&gt;0,IFTA_Quarterly!$I42*TEST!H$5/100*H$3,0)</f>
        <v>#VALUE!</v>
      </c>
      <c r="I25" s="28" t="e">
        <f ca="1">+IF(IFTA_Quarterly!$I42&gt;0,IFTA_Quarterly!$I42*TEST!I$5/100*I$3,0)</f>
        <v>#VALUE!</v>
      </c>
      <c r="J25" s="28" t="e">
        <f ca="1">+IF(IFTA_Quarterly!$I42&gt;0,IFTA_Quarterly!$I42*TEST!J$5/100*J$3,0)</f>
        <v>#VALUE!</v>
      </c>
      <c r="K25" s="28" t="e">
        <f ca="1">+IF(IFTA_Quarterly!$I42&gt;0,IFTA_Quarterly!$I42*TEST!K$5/100*K$3,0)</f>
        <v>#VALUE!</v>
      </c>
      <c r="L25" s="28" t="e">
        <f ca="1">+IF(IFTA_Quarterly!$I42&gt;0,IFTA_Quarterly!$I42*TEST!L$5/100*L$3,0)</f>
        <v>#VALUE!</v>
      </c>
      <c r="M25" s="28" t="e">
        <f ca="1">+IF(IFTA_Quarterly!$I42&gt;0,IFTA_Quarterly!$I42*TEST!M$5/100*M$3,0)</f>
        <v>#VALUE!</v>
      </c>
      <c r="N25" s="28" t="e">
        <f ca="1">+IF(IFTA_Quarterly!$I42&gt;0,IFTA_Quarterly!$I42*TEST!N$5/100*N$3,0)</f>
        <v>#VALUE!</v>
      </c>
      <c r="O25" s="28" t="e">
        <f ca="1">+IF(IFTA_Quarterly!$I42&gt;0,IFTA_Quarterly!$I42*TEST!O$5/100*O$3,0)</f>
        <v>#VALUE!</v>
      </c>
      <c r="P25" s="28" t="e">
        <f ca="1">+IF(IFTA_Quarterly!$I42&gt;0,IFTA_Quarterly!$I42*TEST!P$5/100*P$3,0)</f>
        <v>#VALUE!</v>
      </c>
      <c r="Q25" s="28" t="e">
        <f ca="1">+IF(IFTA_Quarterly!$I42&gt;0,IFTA_Quarterly!$I42*TEST!Q$5/100*Q$3,0)</f>
        <v>#VALUE!</v>
      </c>
      <c r="R25" s="28" t="e">
        <f ca="1">+IF(IFTA_Quarterly!$I42&gt;0,IFTA_Quarterly!$I42*TEST!R$5/100*R$3,0)</f>
        <v>#VALUE!</v>
      </c>
      <c r="S25" s="28" t="e">
        <f ca="1">+IF(IFTA_Quarterly!$I42&gt;0,IFTA_Quarterly!$I42*TEST!S$5/100*S$3,0)</f>
        <v>#VALUE!</v>
      </c>
      <c r="T25" s="28" t="e">
        <f ca="1">+IF(IFTA_Quarterly!$I42&gt;0,IFTA_Quarterly!$I42*TEST!T$5/100*T$3,0)</f>
        <v>#VALUE!</v>
      </c>
      <c r="U25" s="28" t="e">
        <f ca="1">+IF(IFTA_Quarterly!$I42&gt;0,IFTA_Quarterly!$I42*TEST!U$5/100*U$3,0)</f>
        <v>#VALUE!</v>
      </c>
      <c r="V25" s="28" t="e">
        <f ca="1">+IF(IFTA_Quarterly!$I42&gt;0,IFTA_Quarterly!$I42*TEST!V$5/100*V$3,0)</f>
        <v>#VALUE!</v>
      </c>
      <c r="W25" s="28" t="e">
        <f ca="1">+IF(IFTA_Quarterly!$I42&gt;0,IFTA_Quarterly!$I42*TEST!W$5/100*W$3,0)</f>
        <v>#VALUE!</v>
      </c>
      <c r="X25" s="28" t="e">
        <f ca="1">+IF(IFTA_Quarterly!$I42&gt;0,IFTA_Quarterly!$I42*TEST!X$5/100*X$3,0)</f>
        <v>#VALUE!</v>
      </c>
      <c r="Y25" s="28" t="e">
        <f ca="1">+IF(IFTA_Quarterly!$I42&gt;0,IFTA_Quarterly!$I42*TEST!Y$5/100*Y$3,0)</f>
        <v>#VALUE!</v>
      </c>
      <c r="Z25" s="28" t="e">
        <f ca="1">+IF(IFTA_Quarterly!$I42&gt;0,IFTA_Quarterly!$I42*TEST!Z$5/100*Z$3,0)</f>
        <v>#VALUE!</v>
      </c>
      <c r="AA25" s="28" t="e">
        <f ca="1">+IF(IFTA_Quarterly!$I42&gt;0,IFTA_Quarterly!$I42*TEST!AA$5/100*AA$3,0)</f>
        <v>#VALUE!</v>
      </c>
      <c r="AB25" s="28" t="e">
        <f ca="1">+IF(IFTA_Quarterly!$I42&gt;0,IFTA_Quarterly!$I42*TEST!AB$5/100*AB$3,0)</f>
        <v>#VALUE!</v>
      </c>
      <c r="AC25" s="28" t="e">
        <f ca="1">+IF(IFTA_Quarterly!$I42&gt;0,IFTA_Quarterly!$I42*TEST!AC$5/100*AC$3,0)</f>
        <v>#VALUE!</v>
      </c>
      <c r="AD25" s="28" t="e">
        <f ca="1">+IF(IFTA_Quarterly!$I42&gt;0,IFTA_Quarterly!$I42*TEST!AD$5/100*AD$3,0)</f>
        <v>#VALUE!</v>
      </c>
      <c r="AE25" s="2"/>
      <c r="AF25" s="2"/>
      <c r="AG25" s="2"/>
      <c r="AH25" s="2"/>
      <c r="AI25" s="2"/>
      <c r="AJ25" s="2"/>
      <c r="AK25" s="2"/>
      <c r="AL25" s="2"/>
      <c r="AM25" s="2"/>
      <c r="AN25" s="2"/>
      <c r="AO25" s="2"/>
      <c r="AP25" s="2"/>
      <c r="AQ25" s="2"/>
      <c r="AR25" s="2"/>
      <c r="AS25" s="2"/>
      <c r="AT25" s="2"/>
      <c r="AU25" s="2"/>
      <c r="AV25" s="2"/>
      <c r="AW25" s="2"/>
      <c r="AX25" s="2"/>
      <c r="AY25" s="2"/>
      <c r="AZ25" s="2"/>
      <c r="BA25" s="2"/>
    </row>
    <row r="26" spans="1:53" x14ac:dyDescent="0.25">
      <c r="A26" s="2" t="s">
        <v>40</v>
      </c>
      <c r="B26" s="2" t="str">
        <f t="shared" ca="1" si="3"/>
        <v/>
      </c>
      <c r="C26" s="2" t="e">
        <f ca="1">+IF(IFTA_Quarterly!$I43&gt;0,IFTA_Quarterly!$I43*TEST!C$5/100*C$3,0)</f>
        <v>#VALUE!</v>
      </c>
      <c r="D26" s="28" t="e">
        <f ca="1">+IF(IFTA_Quarterly!$I43&gt;0,IFTA_Quarterly!$I43*TEST!D$5/100*D$3,0)</f>
        <v>#VALUE!</v>
      </c>
      <c r="E26" s="28" t="e">
        <f ca="1">+IF(IFTA_Quarterly!$I43&gt;0,IFTA_Quarterly!$I43*TEST!E$5/100*E$3,0)</f>
        <v>#VALUE!</v>
      </c>
      <c r="F26" s="28" t="e">
        <f ca="1">+IF(IFTA_Quarterly!$I43&gt;0,IFTA_Quarterly!$I43*TEST!F$5/100*F$3,0)</f>
        <v>#VALUE!</v>
      </c>
      <c r="G26" s="28" t="e">
        <f ca="1">+IF(IFTA_Quarterly!$I43&gt;0,IFTA_Quarterly!$I43*TEST!G$5/100*G$3,0)</f>
        <v>#VALUE!</v>
      </c>
      <c r="H26" s="28" t="e">
        <f ca="1">+IF(IFTA_Quarterly!$I43&gt;0,IFTA_Quarterly!$I43*TEST!H$5/100*H$3,0)</f>
        <v>#VALUE!</v>
      </c>
      <c r="I26" s="28" t="e">
        <f ca="1">+IF(IFTA_Quarterly!$I43&gt;0,IFTA_Quarterly!$I43*TEST!I$5/100*I$3,0)</f>
        <v>#VALUE!</v>
      </c>
      <c r="J26" s="28" t="e">
        <f ca="1">+IF(IFTA_Quarterly!$I43&gt;0,IFTA_Quarterly!$I43*TEST!J$5/100*J$3,0)</f>
        <v>#VALUE!</v>
      </c>
      <c r="K26" s="28" t="e">
        <f ca="1">+IF(IFTA_Quarterly!$I43&gt;0,IFTA_Quarterly!$I43*TEST!K$5/100*K$3,0)</f>
        <v>#VALUE!</v>
      </c>
      <c r="L26" s="28" t="e">
        <f ca="1">+IF(IFTA_Quarterly!$I43&gt;0,IFTA_Quarterly!$I43*TEST!L$5/100*L$3,0)</f>
        <v>#VALUE!</v>
      </c>
      <c r="M26" s="28" t="e">
        <f ca="1">+IF(IFTA_Quarterly!$I43&gt;0,IFTA_Quarterly!$I43*TEST!M$5/100*M$3,0)</f>
        <v>#VALUE!</v>
      </c>
      <c r="N26" s="28" t="e">
        <f ca="1">+IF(IFTA_Quarterly!$I43&gt;0,IFTA_Quarterly!$I43*TEST!N$5/100*N$3,0)</f>
        <v>#VALUE!</v>
      </c>
      <c r="O26" s="28" t="e">
        <f ca="1">+IF(IFTA_Quarterly!$I43&gt;0,IFTA_Quarterly!$I43*TEST!O$5/100*O$3,0)</f>
        <v>#VALUE!</v>
      </c>
      <c r="P26" s="28" t="e">
        <f ca="1">+IF(IFTA_Quarterly!$I43&gt;0,IFTA_Quarterly!$I43*TEST!P$5/100*P$3,0)</f>
        <v>#VALUE!</v>
      </c>
      <c r="Q26" s="28" t="e">
        <f ca="1">+IF(IFTA_Quarterly!$I43&gt;0,IFTA_Quarterly!$I43*TEST!Q$5/100*Q$3,0)</f>
        <v>#VALUE!</v>
      </c>
      <c r="R26" s="28" t="e">
        <f ca="1">+IF(IFTA_Quarterly!$I43&gt;0,IFTA_Quarterly!$I43*TEST!R$5/100*R$3,0)</f>
        <v>#VALUE!</v>
      </c>
      <c r="S26" s="28" t="e">
        <f ca="1">+IF(IFTA_Quarterly!$I43&gt;0,IFTA_Quarterly!$I43*TEST!S$5/100*S$3,0)</f>
        <v>#VALUE!</v>
      </c>
      <c r="T26" s="28" t="e">
        <f ca="1">+IF(IFTA_Quarterly!$I43&gt;0,IFTA_Quarterly!$I43*TEST!T$5/100*T$3,0)</f>
        <v>#VALUE!</v>
      </c>
      <c r="U26" s="28" t="e">
        <f ca="1">+IF(IFTA_Quarterly!$I43&gt;0,IFTA_Quarterly!$I43*TEST!U$5/100*U$3,0)</f>
        <v>#VALUE!</v>
      </c>
      <c r="V26" s="28" t="e">
        <f ca="1">+IF(IFTA_Quarterly!$I43&gt;0,IFTA_Quarterly!$I43*TEST!V$5/100*V$3,0)</f>
        <v>#VALUE!</v>
      </c>
      <c r="W26" s="28" t="e">
        <f ca="1">+IF(IFTA_Quarterly!$I43&gt;0,IFTA_Quarterly!$I43*TEST!W$5/100*W$3,0)</f>
        <v>#VALUE!</v>
      </c>
      <c r="X26" s="28" t="e">
        <f ca="1">+IF(IFTA_Quarterly!$I43&gt;0,IFTA_Quarterly!$I43*TEST!X$5/100*X$3,0)</f>
        <v>#VALUE!</v>
      </c>
      <c r="Y26" s="28" t="e">
        <f ca="1">+IF(IFTA_Quarterly!$I43&gt;0,IFTA_Quarterly!$I43*TEST!Y$5/100*Y$3,0)</f>
        <v>#VALUE!</v>
      </c>
      <c r="Z26" s="28" t="e">
        <f ca="1">+IF(IFTA_Quarterly!$I43&gt;0,IFTA_Quarterly!$I43*TEST!Z$5/100*Z$3,0)</f>
        <v>#VALUE!</v>
      </c>
      <c r="AA26" s="28" t="e">
        <f ca="1">+IF(IFTA_Quarterly!$I43&gt;0,IFTA_Quarterly!$I43*TEST!AA$5/100*AA$3,0)</f>
        <v>#VALUE!</v>
      </c>
      <c r="AB26" s="28" t="e">
        <f ca="1">+IF(IFTA_Quarterly!$I43&gt;0,IFTA_Quarterly!$I43*TEST!AB$5/100*AB$3,0)</f>
        <v>#VALUE!</v>
      </c>
      <c r="AC26" s="28" t="e">
        <f ca="1">+IF(IFTA_Quarterly!$I43&gt;0,IFTA_Quarterly!$I43*TEST!AC$5/100*AC$3,0)</f>
        <v>#VALUE!</v>
      </c>
      <c r="AD26" s="28" t="e">
        <f ca="1">+IF(IFTA_Quarterly!$I43&gt;0,IFTA_Quarterly!$I43*TEST!AD$5/100*AD$3,0)</f>
        <v>#VALUE!</v>
      </c>
      <c r="AE26" s="2"/>
      <c r="AF26" s="2"/>
      <c r="AG26" s="2"/>
      <c r="AH26" s="2"/>
      <c r="AI26" s="2"/>
      <c r="AJ26" s="2"/>
      <c r="AK26" s="2"/>
      <c r="AL26" s="2"/>
      <c r="AM26" s="2"/>
      <c r="AN26" s="2"/>
      <c r="AO26" s="2"/>
      <c r="AP26" s="2"/>
      <c r="AQ26" s="2"/>
      <c r="AR26" s="2"/>
      <c r="AS26" s="2"/>
      <c r="AT26" s="2"/>
      <c r="AU26" s="2"/>
      <c r="AV26" s="2"/>
      <c r="AW26" s="2"/>
      <c r="AX26" s="2"/>
      <c r="AY26" s="2"/>
      <c r="AZ26" s="2"/>
      <c r="BA26" s="2"/>
    </row>
    <row r="27" spans="1:53" x14ac:dyDescent="0.25">
      <c r="A27" s="2" t="s">
        <v>41</v>
      </c>
      <c r="B27" s="2" t="str">
        <f t="shared" ca="1" si="3"/>
        <v/>
      </c>
      <c r="C27" s="2" t="e">
        <f ca="1">+IF(IFTA_Quarterly!$I44&gt;0,IFTA_Quarterly!$I44*TEST!C$5/100*C$3,0)</f>
        <v>#VALUE!</v>
      </c>
      <c r="D27" s="28" t="e">
        <f ca="1">+IF(IFTA_Quarterly!$I44&gt;0,IFTA_Quarterly!$I44*TEST!D$5/100*D$3,0)</f>
        <v>#VALUE!</v>
      </c>
      <c r="E27" s="28" t="e">
        <f ca="1">+IF(IFTA_Quarterly!$I44&gt;0,IFTA_Quarterly!$I44*TEST!E$5/100*E$3,0)</f>
        <v>#VALUE!</v>
      </c>
      <c r="F27" s="28" t="e">
        <f ca="1">+IF(IFTA_Quarterly!$I44&gt;0,IFTA_Quarterly!$I44*TEST!F$5/100*F$3,0)</f>
        <v>#VALUE!</v>
      </c>
      <c r="G27" s="28" t="e">
        <f ca="1">+IF(IFTA_Quarterly!$I44&gt;0,IFTA_Quarterly!$I44*TEST!G$5/100*G$3,0)</f>
        <v>#VALUE!</v>
      </c>
      <c r="H27" s="28" t="e">
        <f ca="1">+IF(IFTA_Quarterly!$I44&gt;0,IFTA_Quarterly!$I44*TEST!H$5/100*H$3,0)</f>
        <v>#VALUE!</v>
      </c>
      <c r="I27" s="28" t="e">
        <f ca="1">+IF(IFTA_Quarterly!$I44&gt;0,IFTA_Quarterly!$I44*TEST!I$5/100*I$3,0)</f>
        <v>#VALUE!</v>
      </c>
      <c r="J27" s="28" t="e">
        <f ca="1">+IF(IFTA_Quarterly!$I44&gt;0,IFTA_Quarterly!$I44*TEST!J$5/100*J$3,0)</f>
        <v>#VALUE!</v>
      </c>
      <c r="K27" s="28" t="e">
        <f ca="1">+IF(IFTA_Quarterly!$I44&gt;0,IFTA_Quarterly!$I44*TEST!K$5/100*K$3,0)</f>
        <v>#VALUE!</v>
      </c>
      <c r="L27" s="28" t="e">
        <f ca="1">+IF(IFTA_Quarterly!$I44&gt;0,IFTA_Quarterly!$I44*TEST!L$5/100*L$3,0)</f>
        <v>#VALUE!</v>
      </c>
      <c r="M27" s="28" t="e">
        <f ca="1">+IF(IFTA_Quarterly!$I44&gt;0,IFTA_Quarterly!$I44*TEST!M$5/100*M$3,0)</f>
        <v>#VALUE!</v>
      </c>
      <c r="N27" s="28" t="e">
        <f ca="1">+IF(IFTA_Quarterly!$I44&gt;0,IFTA_Quarterly!$I44*TEST!N$5/100*N$3,0)</f>
        <v>#VALUE!</v>
      </c>
      <c r="O27" s="28" t="e">
        <f ca="1">+IF(IFTA_Quarterly!$I44&gt;0,IFTA_Quarterly!$I44*TEST!O$5/100*O$3,0)</f>
        <v>#VALUE!</v>
      </c>
      <c r="P27" s="28" t="e">
        <f ca="1">+IF(IFTA_Quarterly!$I44&gt;0,IFTA_Quarterly!$I44*TEST!P$5/100*P$3,0)</f>
        <v>#VALUE!</v>
      </c>
      <c r="Q27" s="28" t="e">
        <f ca="1">+IF(IFTA_Quarterly!$I44&gt;0,IFTA_Quarterly!$I44*TEST!Q$5/100*Q$3,0)</f>
        <v>#VALUE!</v>
      </c>
      <c r="R27" s="28" t="e">
        <f ca="1">+IF(IFTA_Quarterly!$I44&gt;0,IFTA_Quarterly!$I44*TEST!R$5/100*R$3,0)</f>
        <v>#VALUE!</v>
      </c>
      <c r="S27" s="28" t="e">
        <f ca="1">+IF(IFTA_Quarterly!$I44&gt;0,IFTA_Quarterly!$I44*TEST!S$5/100*S$3,0)</f>
        <v>#VALUE!</v>
      </c>
      <c r="T27" s="28" t="e">
        <f ca="1">+IF(IFTA_Quarterly!$I44&gt;0,IFTA_Quarterly!$I44*TEST!T$5/100*T$3,0)</f>
        <v>#VALUE!</v>
      </c>
      <c r="U27" s="28" t="e">
        <f ca="1">+IF(IFTA_Quarterly!$I44&gt;0,IFTA_Quarterly!$I44*TEST!U$5/100*U$3,0)</f>
        <v>#VALUE!</v>
      </c>
      <c r="V27" s="28" t="e">
        <f ca="1">+IF(IFTA_Quarterly!$I44&gt;0,IFTA_Quarterly!$I44*TEST!V$5/100*V$3,0)</f>
        <v>#VALUE!</v>
      </c>
      <c r="W27" s="28" t="e">
        <f ca="1">+IF(IFTA_Quarterly!$I44&gt;0,IFTA_Quarterly!$I44*TEST!W$5/100*W$3,0)</f>
        <v>#VALUE!</v>
      </c>
      <c r="X27" s="28" t="e">
        <f ca="1">+IF(IFTA_Quarterly!$I44&gt;0,IFTA_Quarterly!$I44*TEST!X$5/100*X$3,0)</f>
        <v>#VALUE!</v>
      </c>
      <c r="Y27" s="28" t="e">
        <f ca="1">+IF(IFTA_Quarterly!$I44&gt;0,IFTA_Quarterly!$I44*TEST!Y$5/100*Y$3,0)</f>
        <v>#VALUE!</v>
      </c>
      <c r="Z27" s="28" t="e">
        <f ca="1">+IF(IFTA_Quarterly!$I44&gt;0,IFTA_Quarterly!$I44*TEST!Z$5/100*Z$3,0)</f>
        <v>#VALUE!</v>
      </c>
      <c r="AA27" s="28" t="e">
        <f ca="1">+IF(IFTA_Quarterly!$I44&gt;0,IFTA_Quarterly!$I44*TEST!AA$5/100*AA$3,0)</f>
        <v>#VALUE!</v>
      </c>
      <c r="AB27" s="28" t="e">
        <f ca="1">+IF(IFTA_Quarterly!$I44&gt;0,IFTA_Quarterly!$I44*TEST!AB$5/100*AB$3,0)</f>
        <v>#VALUE!</v>
      </c>
      <c r="AC27" s="28" t="e">
        <f ca="1">+IF(IFTA_Quarterly!$I44&gt;0,IFTA_Quarterly!$I44*TEST!AC$5/100*AC$3,0)</f>
        <v>#VALUE!</v>
      </c>
      <c r="AD27" s="28" t="e">
        <f ca="1">+IF(IFTA_Quarterly!$I44&gt;0,IFTA_Quarterly!$I44*TEST!AD$5/100*AD$3,0)</f>
        <v>#VALUE!</v>
      </c>
      <c r="AE27" s="2"/>
      <c r="AF27" s="2"/>
      <c r="AG27" s="2"/>
      <c r="AH27" s="2"/>
      <c r="AI27" s="2"/>
      <c r="AJ27" s="2"/>
      <c r="AK27" s="2"/>
      <c r="AL27" s="2"/>
      <c r="AM27" s="2"/>
      <c r="AN27" s="2"/>
      <c r="AO27" s="2"/>
      <c r="AP27" s="2"/>
      <c r="AQ27" s="2"/>
      <c r="AR27" s="2"/>
      <c r="AS27" s="2"/>
      <c r="AT27" s="2"/>
      <c r="AU27" s="2"/>
      <c r="AV27" s="2"/>
      <c r="AW27" s="2"/>
      <c r="AX27" s="2"/>
      <c r="AY27" s="2"/>
      <c r="AZ27" s="2"/>
      <c r="BA27" s="2"/>
    </row>
    <row r="28" spans="1:53" x14ac:dyDescent="0.25">
      <c r="A28" s="2" t="s">
        <v>42</v>
      </c>
      <c r="B28" s="2" t="str">
        <f t="shared" ca="1" si="3"/>
        <v/>
      </c>
      <c r="C28" s="2" t="e">
        <f ca="1">+IF(IFTA_Quarterly!$I45&gt;0,IFTA_Quarterly!$I45*TEST!C$5/100*C$3,0)</f>
        <v>#VALUE!</v>
      </c>
      <c r="D28" s="28" t="e">
        <f ca="1">+IF(IFTA_Quarterly!$I45&gt;0,IFTA_Quarterly!$I45*TEST!D$5/100*D$3,0)</f>
        <v>#VALUE!</v>
      </c>
      <c r="E28" s="28" t="e">
        <f ca="1">+IF(IFTA_Quarterly!$I45&gt;0,IFTA_Quarterly!$I45*TEST!E$5/100*E$3,0)</f>
        <v>#VALUE!</v>
      </c>
      <c r="F28" s="28" t="e">
        <f ca="1">+IF(IFTA_Quarterly!$I45&gt;0,IFTA_Quarterly!$I45*TEST!F$5/100*F$3,0)</f>
        <v>#VALUE!</v>
      </c>
      <c r="G28" s="28" t="e">
        <f ca="1">+IF(IFTA_Quarterly!$I45&gt;0,IFTA_Quarterly!$I45*TEST!G$5/100*G$3,0)</f>
        <v>#VALUE!</v>
      </c>
      <c r="H28" s="28" t="e">
        <f ca="1">+IF(IFTA_Quarterly!$I45&gt;0,IFTA_Quarterly!$I45*TEST!H$5/100*H$3,0)</f>
        <v>#VALUE!</v>
      </c>
      <c r="I28" s="28" t="e">
        <f ca="1">+IF(IFTA_Quarterly!$I45&gt;0,IFTA_Quarterly!$I45*TEST!I$5/100*I$3,0)</f>
        <v>#VALUE!</v>
      </c>
      <c r="J28" s="28" t="e">
        <f ca="1">+IF(IFTA_Quarterly!$I45&gt;0,IFTA_Quarterly!$I45*TEST!J$5/100*J$3,0)</f>
        <v>#VALUE!</v>
      </c>
      <c r="K28" s="28" t="e">
        <f ca="1">+IF(IFTA_Quarterly!$I45&gt;0,IFTA_Quarterly!$I45*TEST!K$5/100*K$3,0)</f>
        <v>#VALUE!</v>
      </c>
      <c r="L28" s="28" t="e">
        <f ca="1">+IF(IFTA_Quarterly!$I45&gt;0,IFTA_Quarterly!$I45*TEST!L$5/100*L$3,0)</f>
        <v>#VALUE!</v>
      </c>
      <c r="M28" s="28" t="e">
        <f ca="1">+IF(IFTA_Quarterly!$I45&gt;0,IFTA_Quarterly!$I45*TEST!M$5/100*M$3,0)</f>
        <v>#VALUE!</v>
      </c>
      <c r="N28" s="28" t="e">
        <f ca="1">+IF(IFTA_Quarterly!$I45&gt;0,IFTA_Quarterly!$I45*TEST!N$5/100*N$3,0)</f>
        <v>#VALUE!</v>
      </c>
      <c r="O28" s="28" t="e">
        <f ca="1">+IF(IFTA_Quarterly!$I45&gt;0,IFTA_Quarterly!$I45*TEST!O$5/100*O$3,0)</f>
        <v>#VALUE!</v>
      </c>
      <c r="P28" s="28" t="e">
        <f ca="1">+IF(IFTA_Quarterly!$I45&gt;0,IFTA_Quarterly!$I45*TEST!P$5/100*P$3,0)</f>
        <v>#VALUE!</v>
      </c>
      <c r="Q28" s="28" t="e">
        <f ca="1">+IF(IFTA_Quarterly!$I45&gt;0,IFTA_Quarterly!$I45*TEST!Q$5/100*Q$3,0)</f>
        <v>#VALUE!</v>
      </c>
      <c r="R28" s="28" t="e">
        <f ca="1">+IF(IFTA_Quarterly!$I45&gt;0,IFTA_Quarterly!$I45*TEST!R$5/100*R$3,0)</f>
        <v>#VALUE!</v>
      </c>
      <c r="S28" s="28" t="e">
        <f ca="1">+IF(IFTA_Quarterly!$I45&gt;0,IFTA_Quarterly!$I45*TEST!S$5/100*S$3,0)</f>
        <v>#VALUE!</v>
      </c>
      <c r="T28" s="28" t="e">
        <f ca="1">+IF(IFTA_Quarterly!$I45&gt;0,IFTA_Quarterly!$I45*TEST!T$5/100*T$3,0)</f>
        <v>#VALUE!</v>
      </c>
      <c r="U28" s="28" t="e">
        <f ca="1">+IF(IFTA_Quarterly!$I45&gt;0,IFTA_Quarterly!$I45*TEST!U$5/100*U$3,0)</f>
        <v>#VALUE!</v>
      </c>
      <c r="V28" s="28" t="e">
        <f ca="1">+IF(IFTA_Quarterly!$I45&gt;0,IFTA_Quarterly!$I45*TEST!V$5/100*V$3,0)</f>
        <v>#VALUE!</v>
      </c>
      <c r="W28" s="28" t="e">
        <f ca="1">+IF(IFTA_Quarterly!$I45&gt;0,IFTA_Quarterly!$I45*TEST!W$5/100*W$3,0)</f>
        <v>#VALUE!</v>
      </c>
      <c r="X28" s="28" t="e">
        <f ca="1">+IF(IFTA_Quarterly!$I45&gt;0,IFTA_Quarterly!$I45*TEST!X$5/100*X$3,0)</f>
        <v>#VALUE!</v>
      </c>
      <c r="Y28" s="28" t="e">
        <f ca="1">+IF(IFTA_Quarterly!$I45&gt;0,IFTA_Quarterly!$I45*TEST!Y$5/100*Y$3,0)</f>
        <v>#VALUE!</v>
      </c>
      <c r="Z28" s="28" t="e">
        <f ca="1">+IF(IFTA_Quarterly!$I45&gt;0,IFTA_Quarterly!$I45*TEST!Z$5/100*Z$3,0)</f>
        <v>#VALUE!</v>
      </c>
      <c r="AA28" s="28" t="e">
        <f ca="1">+IF(IFTA_Quarterly!$I45&gt;0,IFTA_Quarterly!$I45*TEST!AA$5/100*AA$3,0)</f>
        <v>#VALUE!</v>
      </c>
      <c r="AB28" s="28" t="e">
        <f ca="1">+IF(IFTA_Quarterly!$I45&gt;0,IFTA_Quarterly!$I45*TEST!AB$5/100*AB$3,0)</f>
        <v>#VALUE!</v>
      </c>
      <c r="AC28" s="28" t="e">
        <f ca="1">+IF(IFTA_Quarterly!$I45&gt;0,IFTA_Quarterly!$I45*TEST!AC$5/100*AC$3,0)</f>
        <v>#VALUE!</v>
      </c>
      <c r="AD28" s="28" t="e">
        <f ca="1">+IF(IFTA_Quarterly!$I45&gt;0,IFTA_Quarterly!$I45*TEST!AD$5/100*AD$3,0)</f>
        <v>#VALUE!</v>
      </c>
      <c r="AE28" s="2"/>
      <c r="AF28" s="2"/>
      <c r="AG28" s="2"/>
      <c r="AH28" s="2"/>
      <c r="AI28" s="2"/>
      <c r="AJ28" s="2"/>
      <c r="AK28" s="2"/>
      <c r="AL28" s="2"/>
      <c r="AM28" s="2"/>
      <c r="AN28" s="2"/>
      <c r="AO28" s="2"/>
      <c r="AP28" s="2"/>
      <c r="AQ28" s="2"/>
      <c r="AR28" s="2"/>
      <c r="AS28" s="2"/>
      <c r="AT28" s="2"/>
      <c r="AU28" s="2"/>
      <c r="AV28" s="2"/>
      <c r="AW28" s="2"/>
      <c r="AX28" s="2"/>
      <c r="AY28" s="2"/>
      <c r="AZ28" s="2"/>
      <c r="BA28" s="2"/>
    </row>
    <row r="29" spans="1:53" x14ac:dyDescent="0.25">
      <c r="A29" s="2" t="s">
        <v>43</v>
      </c>
      <c r="B29" s="2" t="str">
        <f t="shared" ca="1" si="3"/>
        <v/>
      </c>
      <c r="C29" s="2" t="e">
        <f ca="1">+IF(IFTA_Quarterly!$I46&gt;0,IFTA_Quarterly!$I46*TEST!C$5/100*C$3,0)</f>
        <v>#VALUE!</v>
      </c>
      <c r="D29" s="28" t="e">
        <f ca="1">+IF(IFTA_Quarterly!$I46&gt;0,IFTA_Quarterly!$I46*TEST!D$5/100*D$3,0)</f>
        <v>#VALUE!</v>
      </c>
      <c r="E29" s="28" t="e">
        <f ca="1">+IF(IFTA_Quarterly!$I46&gt;0,IFTA_Quarterly!$I46*TEST!E$5/100*E$3,0)</f>
        <v>#VALUE!</v>
      </c>
      <c r="F29" s="28" t="e">
        <f ca="1">+IF(IFTA_Quarterly!$I46&gt;0,IFTA_Quarterly!$I46*TEST!F$5/100*F$3,0)</f>
        <v>#VALUE!</v>
      </c>
      <c r="G29" s="28" t="e">
        <f ca="1">+IF(IFTA_Quarterly!$I46&gt;0,IFTA_Quarterly!$I46*TEST!G$5/100*G$3,0)</f>
        <v>#VALUE!</v>
      </c>
      <c r="H29" s="28" t="e">
        <f ca="1">+IF(IFTA_Quarterly!$I46&gt;0,IFTA_Quarterly!$I46*TEST!H$5/100*H$3,0)</f>
        <v>#VALUE!</v>
      </c>
      <c r="I29" s="28" t="e">
        <f ca="1">+IF(IFTA_Quarterly!$I46&gt;0,IFTA_Quarterly!$I46*TEST!I$5/100*I$3,0)</f>
        <v>#VALUE!</v>
      </c>
      <c r="J29" s="28" t="e">
        <f ca="1">+IF(IFTA_Quarterly!$I46&gt;0,IFTA_Quarterly!$I46*TEST!J$5/100*J$3,0)</f>
        <v>#VALUE!</v>
      </c>
      <c r="K29" s="28" t="e">
        <f ca="1">+IF(IFTA_Quarterly!$I46&gt;0,IFTA_Quarterly!$I46*TEST!K$5/100*K$3,0)</f>
        <v>#VALUE!</v>
      </c>
      <c r="L29" s="28" t="e">
        <f ca="1">+IF(IFTA_Quarterly!$I46&gt;0,IFTA_Quarterly!$I46*TEST!L$5/100*L$3,0)</f>
        <v>#VALUE!</v>
      </c>
      <c r="M29" s="28" t="e">
        <f ca="1">+IF(IFTA_Quarterly!$I46&gt;0,IFTA_Quarterly!$I46*TEST!M$5/100*M$3,0)</f>
        <v>#VALUE!</v>
      </c>
      <c r="N29" s="28" t="e">
        <f ca="1">+IF(IFTA_Quarterly!$I46&gt;0,IFTA_Quarterly!$I46*TEST!N$5/100*N$3,0)</f>
        <v>#VALUE!</v>
      </c>
      <c r="O29" s="28" t="e">
        <f ca="1">+IF(IFTA_Quarterly!$I46&gt;0,IFTA_Quarterly!$I46*TEST!O$5/100*O$3,0)</f>
        <v>#VALUE!</v>
      </c>
      <c r="P29" s="28" t="e">
        <f ca="1">+IF(IFTA_Quarterly!$I46&gt;0,IFTA_Quarterly!$I46*TEST!P$5/100*P$3,0)</f>
        <v>#VALUE!</v>
      </c>
      <c r="Q29" s="28" t="e">
        <f ca="1">+IF(IFTA_Quarterly!$I46&gt;0,IFTA_Quarterly!$I46*TEST!Q$5/100*Q$3,0)</f>
        <v>#VALUE!</v>
      </c>
      <c r="R29" s="28" t="e">
        <f ca="1">+IF(IFTA_Quarterly!$I46&gt;0,IFTA_Quarterly!$I46*TEST!R$5/100*R$3,0)</f>
        <v>#VALUE!</v>
      </c>
      <c r="S29" s="28" t="e">
        <f ca="1">+IF(IFTA_Quarterly!$I46&gt;0,IFTA_Quarterly!$I46*TEST!S$5/100*S$3,0)</f>
        <v>#VALUE!</v>
      </c>
      <c r="T29" s="28" t="e">
        <f ca="1">+IF(IFTA_Quarterly!$I46&gt;0,IFTA_Quarterly!$I46*TEST!T$5/100*T$3,0)</f>
        <v>#VALUE!</v>
      </c>
      <c r="U29" s="28" t="e">
        <f ca="1">+IF(IFTA_Quarterly!$I46&gt;0,IFTA_Quarterly!$I46*TEST!U$5/100*U$3,0)</f>
        <v>#VALUE!</v>
      </c>
      <c r="V29" s="28" t="e">
        <f ca="1">+IF(IFTA_Quarterly!$I46&gt;0,IFTA_Quarterly!$I46*TEST!V$5/100*V$3,0)</f>
        <v>#VALUE!</v>
      </c>
      <c r="W29" s="28" t="e">
        <f ca="1">+IF(IFTA_Quarterly!$I46&gt;0,IFTA_Quarterly!$I46*TEST!W$5/100*W$3,0)</f>
        <v>#VALUE!</v>
      </c>
      <c r="X29" s="28" t="e">
        <f ca="1">+IF(IFTA_Quarterly!$I46&gt;0,IFTA_Quarterly!$I46*TEST!X$5/100*X$3,0)</f>
        <v>#VALUE!</v>
      </c>
      <c r="Y29" s="28" t="e">
        <f ca="1">+IF(IFTA_Quarterly!$I46&gt;0,IFTA_Quarterly!$I46*TEST!Y$5/100*Y$3,0)</f>
        <v>#VALUE!</v>
      </c>
      <c r="Z29" s="28" t="e">
        <f ca="1">+IF(IFTA_Quarterly!$I46&gt;0,IFTA_Quarterly!$I46*TEST!Z$5/100*Z$3,0)</f>
        <v>#VALUE!</v>
      </c>
      <c r="AA29" s="28" t="e">
        <f ca="1">+IF(IFTA_Quarterly!$I46&gt;0,IFTA_Quarterly!$I46*TEST!AA$5/100*AA$3,0)</f>
        <v>#VALUE!</v>
      </c>
      <c r="AB29" s="28" t="e">
        <f ca="1">+IF(IFTA_Quarterly!$I46&gt;0,IFTA_Quarterly!$I46*TEST!AB$5/100*AB$3,0)</f>
        <v>#VALUE!</v>
      </c>
      <c r="AC29" s="28" t="e">
        <f ca="1">+IF(IFTA_Quarterly!$I46&gt;0,IFTA_Quarterly!$I46*TEST!AC$5/100*AC$3,0)</f>
        <v>#VALUE!</v>
      </c>
      <c r="AD29" s="28" t="e">
        <f ca="1">+IF(IFTA_Quarterly!$I46&gt;0,IFTA_Quarterly!$I46*TEST!AD$5/100*AD$3,0)</f>
        <v>#VALUE!</v>
      </c>
      <c r="AE29" s="2"/>
      <c r="AF29" s="2"/>
      <c r="AG29" s="2"/>
      <c r="AH29" s="2"/>
      <c r="AI29" s="2"/>
      <c r="AJ29" s="2"/>
      <c r="AK29" s="2"/>
      <c r="AL29" s="2"/>
      <c r="AM29" s="2"/>
      <c r="AN29" s="2"/>
      <c r="AO29" s="2"/>
      <c r="AP29" s="2"/>
      <c r="AQ29" s="2"/>
      <c r="AR29" s="2"/>
      <c r="AS29" s="2"/>
      <c r="AT29" s="2"/>
      <c r="AU29" s="2"/>
      <c r="AV29" s="2"/>
      <c r="AW29" s="2"/>
      <c r="AX29" s="2"/>
      <c r="AY29" s="2"/>
      <c r="AZ29" s="2"/>
      <c r="BA29" s="2"/>
    </row>
    <row r="30" spans="1:53" x14ac:dyDescent="0.25">
      <c r="A30" s="2" t="s">
        <v>44</v>
      </c>
      <c r="B30" s="2" t="str">
        <f t="shared" ca="1" si="3"/>
        <v/>
      </c>
      <c r="C30" s="2" t="e">
        <f ca="1">+IF(IFTA_Quarterly!$I47&gt;0,IFTA_Quarterly!$I47*TEST!C$5/100*C$3,0)</f>
        <v>#VALUE!</v>
      </c>
      <c r="D30" s="28" t="e">
        <f ca="1">+IF(IFTA_Quarterly!$I47&gt;0,IFTA_Quarterly!$I47*TEST!D$5/100*D$3,0)</f>
        <v>#VALUE!</v>
      </c>
      <c r="E30" s="28" t="e">
        <f ca="1">+IF(IFTA_Quarterly!$I47&gt;0,IFTA_Quarterly!$I47*TEST!E$5/100*E$3,0)</f>
        <v>#VALUE!</v>
      </c>
      <c r="F30" s="28" t="e">
        <f ca="1">+IF(IFTA_Quarterly!$I47&gt;0,IFTA_Quarterly!$I47*TEST!F$5/100*F$3,0)</f>
        <v>#VALUE!</v>
      </c>
      <c r="G30" s="28" t="e">
        <f ca="1">+IF(IFTA_Quarterly!$I47&gt;0,IFTA_Quarterly!$I47*TEST!G$5/100*G$3,0)</f>
        <v>#VALUE!</v>
      </c>
      <c r="H30" s="28" t="e">
        <f ca="1">+IF(IFTA_Quarterly!$I47&gt;0,IFTA_Quarterly!$I47*TEST!H$5/100*H$3,0)</f>
        <v>#VALUE!</v>
      </c>
      <c r="I30" s="28" t="e">
        <f ca="1">+IF(IFTA_Quarterly!$I47&gt;0,IFTA_Quarterly!$I47*TEST!I$5/100*I$3,0)</f>
        <v>#VALUE!</v>
      </c>
      <c r="J30" s="28" t="e">
        <f ca="1">+IF(IFTA_Quarterly!$I47&gt;0,IFTA_Quarterly!$I47*TEST!J$5/100*J$3,0)</f>
        <v>#VALUE!</v>
      </c>
      <c r="K30" s="28" t="e">
        <f ca="1">+IF(IFTA_Quarterly!$I47&gt;0,IFTA_Quarterly!$I47*TEST!K$5/100*K$3,0)</f>
        <v>#VALUE!</v>
      </c>
      <c r="L30" s="28" t="e">
        <f ca="1">+IF(IFTA_Quarterly!$I47&gt;0,IFTA_Quarterly!$I47*TEST!L$5/100*L$3,0)</f>
        <v>#VALUE!</v>
      </c>
      <c r="M30" s="28" t="e">
        <f ca="1">+IF(IFTA_Quarterly!$I47&gt;0,IFTA_Quarterly!$I47*TEST!M$5/100*M$3,0)</f>
        <v>#VALUE!</v>
      </c>
      <c r="N30" s="28" t="e">
        <f ca="1">+IF(IFTA_Quarterly!$I47&gt;0,IFTA_Quarterly!$I47*TEST!N$5/100*N$3,0)</f>
        <v>#VALUE!</v>
      </c>
      <c r="O30" s="28" t="e">
        <f ca="1">+IF(IFTA_Quarterly!$I47&gt;0,IFTA_Quarterly!$I47*TEST!O$5/100*O$3,0)</f>
        <v>#VALUE!</v>
      </c>
      <c r="P30" s="28" t="e">
        <f ca="1">+IF(IFTA_Quarterly!$I47&gt;0,IFTA_Quarterly!$I47*TEST!P$5/100*P$3,0)</f>
        <v>#VALUE!</v>
      </c>
      <c r="Q30" s="28" t="e">
        <f ca="1">+IF(IFTA_Quarterly!$I47&gt;0,IFTA_Quarterly!$I47*TEST!Q$5/100*Q$3,0)</f>
        <v>#VALUE!</v>
      </c>
      <c r="R30" s="28" t="e">
        <f ca="1">+IF(IFTA_Quarterly!$I47&gt;0,IFTA_Quarterly!$I47*TEST!R$5/100*R$3,0)</f>
        <v>#VALUE!</v>
      </c>
      <c r="S30" s="28" t="e">
        <f ca="1">+IF(IFTA_Quarterly!$I47&gt;0,IFTA_Quarterly!$I47*TEST!S$5/100*S$3,0)</f>
        <v>#VALUE!</v>
      </c>
      <c r="T30" s="28" t="e">
        <f ca="1">+IF(IFTA_Quarterly!$I47&gt;0,IFTA_Quarterly!$I47*TEST!T$5/100*T$3,0)</f>
        <v>#VALUE!</v>
      </c>
      <c r="U30" s="28" t="e">
        <f ca="1">+IF(IFTA_Quarterly!$I47&gt;0,IFTA_Quarterly!$I47*TEST!U$5/100*U$3,0)</f>
        <v>#VALUE!</v>
      </c>
      <c r="V30" s="28" t="e">
        <f ca="1">+IF(IFTA_Quarterly!$I47&gt;0,IFTA_Quarterly!$I47*TEST!V$5/100*V$3,0)</f>
        <v>#VALUE!</v>
      </c>
      <c r="W30" s="28" t="e">
        <f ca="1">+IF(IFTA_Quarterly!$I47&gt;0,IFTA_Quarterly!$I47*TEST!W$5/100*W$3,0)</f>
        <v>#VALUE!</v>
      </c>
      <c r="X30" s="28" t="e">
        <f ca="1">+IF(IFTA_Quarterly!$I47&gt;0,IFTA_Quarterly!$I47*TEST!X$5/100*X$3,0)</f>
        <v>#VALUE!</v>
      </c>
      <c r="Y30" s="28" t="e">
        <f ca="1">+IF(IFTA_Quarterly!$I47&gt;0,IFTA_Quarterly!$I47*TEST!Y$5/100*Y$3,0)</f>
        <v>#VALUE!</v>
      </c>
      <c r="Z30" s="28" t="e">
        <f ca="1">+IF(IFTA_Quarterly!$I47&gt;0,IFTA_Quarterly!$I47*TEST!Z$5/100*Z$3,0)</f>
        <v>#VALUE!</v>
      </c>
      <c r="AA30" s="28" t="e">
        <f ca="1">+IF(IFTA_Quarterly!$I47&gt;0,IFTA_Quarterly!$I47*TEST!AA$5/100*AA$3,0)</f>
        <v>#VALUE!</v>
      </c>
      <c r="AB30" s="28" t="e">
        <f ca="1">+IF(IFTA_Quarterly!$I47&gt;0,IFTA_Quarterly!$I47*TEST!AB$5/100*AB$3,0)</f>
        <v>#VALUE!</v>
      </c>
      <c r="AC30" s="28" t="e">
        <f ca="1">+IF(IFTA_Quarterly!$I47&gt;0,IFTA_Quarterly!$I47*TEST!AC$5/100*AC$3,0)</f>
        <v>#VALUE!</v>
      </c>
      <c r="AD30" s="28" t="e">
        <f ca="1">+IF(IFTA_Quarterly!$I47&gt;0,IFTA_Quarterly!$I47*TEST!AD$5/100*AD$3,0)</f>
        <v>#VALUE!</v>
      </c>
      <c r="AE30" s="2"/>
      <c r="AF30" s="2"/>
      <c r="AG30" s="2"/>
      <c r="AH30" s="2"/>
      <c r="AI30" s="2"/>
      <c r="AJ30" s="2"/>
      <c r="AK30" s="2"/>
      <c r="AL30" s="2"/>
      <c r="AM30" s="2"/>
      <c r="AN30" s="2"/>
      <c r="AO30" s="2"/>
      <c r="AP30" s="2"/>
      <c r="AQ30" s="2"/>
      <c r="AR30" s="2"/>
      <c r="AS30" s="2"/>
      <c r="AT30" s="2"/>
      <c r="AU30" s="2"/>
      <c r="AV30" s="2"/>
      <c r="AW30" s="2"/>
      <c r="AX30" s="2"/>
      <c r="AY30" s="2"/>
      <c r="AZ30" s="2"/>
      <c r="BA30" s="2"/>
    </row>
    <row r="31" spans="1:53" x14ac:dyDescent="0.25">
      <c r="A31" s="2" t="s">
        <v>45</v>
      </c>
      <c r="B31" s="2" t="str">
        <f t="shared" ca="1" si="3"/>
        <v/>
      </c>
      <c r="C31" s="2" t="e">
        <f ca="1">+IF(IFTA_Quarterly!$I48&gt;0,IFTA_Quarterly!$I48*TEST!C$5/100*C$3,0)</f>
        <v>#VALUE!</v>
      </c>
      <c r="D31" s="28" t="e">
        <f ca="1">+IF(IFTA_Quarterly!$I48&gt;0,IFTA_Quarterly!$I48*TEST!D$5/100*D$3,0)</f>
        <v>#VALUE!</v>
      </c>
      <c r="E31" s="28" t="e">
        <f ca="1">+IF(IFTA_Quarterly!$I48&gt;0,IFTA_Quarterly!$I48*TEST!E$5/100*E$3,0)</f>
        <v>#VALUE!</v>
      </c>
      <c r="F31" s="28" t="e">
        <f ca="1">+IF(IFTA_Quarterly!$I48&gt;0,IFTA_Quarterly!$I48*TEST!F$5/100*F$3,0)</f>
        <v>#VALUE!</v>
      </c>
      <c r="G31" s="28" t="e">
        <f ca="1">+IF(IFTA_Quarterly!$I48&gt;0,IFTA_Quarterly!$I48*TEST!G$5/100*G$3,0)</f>
        <v>#VALUE!</v>
      </c>
      <c r="H31" s="28" t="e">
        <f ca="1">+IF(IFTA_Quarterly!$I48&gt;0,IFTA_Quarterly!$I48*TEST!H$5/100*H$3,0)</f>
        <v>#VALUE!</v>
      </c>
      <c r="I31" s="28" t="e">
        <f ca="1">+IF(IFTA_Quarterly!$I48&gt;0,IFTA_Quarterly!$I48*TEST!I$5/100*I$3,0)</f>
        <v>#VALUE!</v>
      </c>
      <c r="J31" s="28" t="e">
        <f ca="1">+IF(IFTA_Quarterly!$I48&gt;0,IFTA_Quarterly!$I48*TEST!J$5/100*J$3,0)</f>
        <v>#VALUE!</v>
      </c>
      <c r="K31" s="28" t="e">
        <f ca="1">+IF(IFTA_Quarterly!$I48&gt;0,IFTA_Quarterly!$I48*TEST!K$5/100*K$3,0)</f>
        <v>#VALUE!</v>
      </c>
      <c r="L31" s="28" t="e">
        <f ca="1">+IF(IFTA_Quarterly!$I48&gt;0,IFTA_Quarterly!$I48*TEST!L$5/100*L$3,0)</f>
        <v>#VALUE!</v>
      </c>
      <c r="M31" s="28" t="e">
        <f ca="1">+IF(IFTA_Quarterly!$I48&gt;0,IFTA_Quarterly!$I48*TEST!M$5/100*M$3,0)</f>
        <v>#VALUE!</v>
      </c>
      <c r="N31" s="28" t="e">
        <f ca="1">+IF(IFTA_Quarterly!$I48&gt;0,IFTA_Quarterly!$I48*TEST!N$5/100*N$3,0)</f>
        <v>#VALUE!</v>
      </c>
      <c r="O31" s="28" t="e">
        <f ca="1">+IF(IFTA_Quarterly!$I48&gt;0,IFTA_Quarterly!$I48*TEST!O$5/100*O$3,0)</f>
        <v>#VALUE!</v>
      </c>
      <c r="P31" s="28" t="e">
        <f ca="1">+IF(IFTA_Quarterly!$I48&gt;0,IFTA_Quarterly!$I48*TEST!P$5/100*P$3,0)</f>
        <v>#VALUE!</v>
      </c>
      <c r="Q31" s="28" t="e">
        <f ca="1">+IF(IFTA_Quarterly!$I48&gt;0,IFTA_Quarterly!$I48*TEST!Q$5/100*Q$3,0)</f>
        <v>#VALUE!</v>
      </c>
      <c r="R31" s="28" t="e">
        <f ca="1">+IF(IFTA_Quarterly!$I48&gt;0,IFTA_Quarterly!$I48*TEST!R$5/100*R$3,0)</f>
        <v>#VALUE!</v>
      </c>
      <c r="S31" s="28" t="e">
        <f ca="1">+IF(IFTA_Quarterly!$I48&gt;0,IFTA_Quarterly!$I48*TEST!S$5/100*S$3,0)</f>
        <v>#VALUE!</v>
      </c>
      <c r="T31" s="28" t="e">
        <f ca="1">+IF(IFTA_Quarterly!$I48&gt;0,IFTA_Quarterly!$I48*TEST!T$5/100*T$3,0)</f>
        <v>#VALUE!</v>
      </c>
      <c r="U31" s="28" t="e">
        <f ca="1">+IF(IFTA_Quarterly!$I48&gt;0,IFTA_Quarterly!$I48*TEST!U$5/100*U$3,0)</f>
        <v>#VALUE!</v>
      </c>
      <c r="V31" s="28" t="e">
        <f ca="1">+IF(IFTA_Quarterly!$I48&gt;0,IFTA_Quarterly!$I48*TEST!V$5/100*V$3,0)</f>
        <v>#VALUE!</v>
      </c>
      <c r="W31" s="28" t="e">
        <f ca="1">+IF(IFTA_Quarterly!$I48&gt;0,IFTA_Quarterly!$I48*TEST!W$5/100*W$3,0)</f>
        <v>#VALUE!</v>
      </c>
      <c r="X31" s="28" t="e">
        <f ca="1">+IF(IFTA_Quarterly!$I48&gt;0,IFTA_Quarterly!$I48*TEST!X$5/100*X$3,0)</f>
        <v>#VALUE!</v>
      </c>
      <c r="Y31" s="28" t="e">
        <f ca="1">+IF(IFTA_Quarterly!$I48&gt;0,IFTA_Quarterly!$I48*TEST!Y$5/100*Y$3,0)</f>
        <v>#VALUE!</v>
      </c>
      <c r="Z31" s="28" t="e">
        <f ca="1">+IF(IFTA_Quarterly!$I48&gt;0,IFTA_Quarterly!$I48*TEST!Z$5/100*Z$3,0)</f>
        <v>#VALUE!</v>
      </c>
      <c r="AA31" s="28" t="e">
        <f ca="1">+IF(IFTA_Quarterly!$I48&gt;0,IFTA_Quarterly!$I48*TEST!AA$5/100*AA$3,0)</f>
        <v>#VALUE!</v>
      </c>
      <c r="AB31" s="28" t="e">
        <f ca="1">+IF(IFTA_Quarterly!$I48&gt;0,IFTA_Quarterly!$I48*TEST!AB$5/100*AB$3,0)</f>
        <v>#VALUE!</v>
      </c>
      <c r="AC31" s="28" t="e">
        <f ca="1">+IF(IFTA_Quarterly!$I48&gt;0,IFTA_Quarterly!$I48*TEST!AC$5/100*AC$3,0)</f>
        <v>#VALUE!</v>
      </c>
      <c r="AD31" s="28" t="e">
        <f ca="1">+IF(IFTA_Quarterly!$I48&gt;0,IFTA_Quarterly!$I48*TEST!AD$5/100*AD$3,0)</f>
        <v>#VALUE!</v>
      </c>
      <c r="AE31" s="2"/>
      <c r="AF31" s="2"/>
      <c r="AG31" s="2"/>
      <c r="AH31" s="2"/>
      <c r="AI31" s="2"/>
      <c r="AJ31" s="2"/>
      <c r="AK31" s="2"/>
      <c r="AL31" s="2"/>
      <c r="AM31" s="2"/>
      <c r="AN31" s="2"/>
      <c r="AO31" s="2"/>
      <c r="AP31" s="2"/>
      <c r="AQ31" s="2"/>
      <c r="AR31" s="2"/>
      <c r="AS31" s="2"/>
      <c r="AT31" s="2"/>
      <c r="AU31" s="2"/>
      <c r="AV31" s="2"/>
      <c r="AW31" s="2"/>
      <c r="AX31" s="2"/>
      <c r="AY31" s="2"/>
      <c r="AZ31" s="2"/>
      <c r="BA31" s="2"/>
    </row>
    <row r="32" spans="1:53" x14ac:dyDescent="0.25">
      <c r="A32" s="2" t="s">
        <v>46</v>
      </c>
      <c r="B32" s="2" t="str">
        <f t="shared" ca="1" si="3"/>
        <v/>
      </c>
      <c r="C32" s="2" t="e">
        <f ca="1">+IF(IFTA_Quarterly!$I49&gt;0,IFTA_Quarterly!$I49*TEST!C$5/100*C$3,0)</f>
        <v>#VALUE!</v>
      </c>
      <c r="D32" s="28" t="e">
        <f ca="1">+IF(IFTA_Quarterly!$I49&gt;0,IFTA_Quarterly!$I49*TEST!D$5/100*D$3,0)</f>
        <v>#VALUE!</v>
      </c>
      <c r="E32" s="28" t="e">
        <f ca="1">+IF(IFTA_Quarterly!$I49&gt;0,IFTA_Quarterly!$I49*TEST!E$5/100*E$3,0)</f>
        <v>#VALUE!</v>
      </c>
      <c r="F32" s="28" t="e">
        <f ca="1">+IF(IFTA_Quarterly!$I49&gt;0,IFTA_Quarterly!$I49*TEST!F$5/100*F$3,0)</f>
        <v>#VALUE!</v>
      </c>
      <c r="G32" s="28" t="e">
        <f ca="1">+IF(IFTA_Quarterly!$I49&gt;0,IFTA_Quarterly!$I49*TEST!G$5/100*G$3,0)</f>
        <v>#VALUE!</v>
      </c>
      <c r="H32" s="28" t="e">
        <f ca="1">+IF(IFTA_Quarterly!$I49&gt;0,IFTA_Quarterly!$I49*TEST!H$5/100*H$3,0)</f>
        <v>#VALUE!</v>
      </c>
      <c r="I32" s="28" t="e">
        <f ca="1">+IF(IFTA_Quarterly!$I49&gt;0,IFTA_Quarterly!$I49*TEST!I$5/100*I$3,0)</f>
        <v>#VALUE!</v>
      </c>
      <c r="J32" s="28" t="e">
        <f ca="1">+IF(IFTA_Quarterly!$I49&gt;0,IFTA_Quarterly!$I49*TEST!J$5/100*J$3,0)</f>
        <v>#VALUE!</v>
      </c>
      <c r="K32" s="28" t="e">
        <f ca="1">+IF(IFTA_Quarterly!$I49&gt;0,IFTA_Quarterly!$I49*TEST!K$5/100*K$3,0)</f>
        <v>#VALUE!</v>
      </c>
      <c r="L32" s="28" t="e">
        <f ca="1">+IF(IFTA_Quarterly!$I49&gt;0,IFTA_Quarterly!$I49*TEST!L$5/100*L$3,0)</f>
        <v>#VALUE!</v>
      </c>
      <c r="M32" s="28" t="e">
        <f ca="1">+IF(IFTA_Quarterly!$I49&gt;0,IFTA_Quarterly!$I49*TEST!M$5/100*M$3,0)</f>
        <v>#VALUE!</v>
      </c>
      <c r="N32" s="28" t="e">
        <f ca="1">+IF(IFTA_Quarterly!$I49&gt;0,IFTA_Quarterly!$I49*TEST!N$5/100*N$3,0)</f>
        <v>#VALUE!</v>
      </c>
      <c r="O32" s="28" t="e">
        <f ca="1">+IF(IFTA_Quarterly!$I49&gt;0,IFTA_Quarterly!$I49*TEST!O$5/100*O$3,0)</f>
        <v>#VALUE!</v>
      </c>
      <c r="P32" s="28" t="e">
        <f ca="1">+IF(IFTA_Quarterly!$I49&gt;0,IFTA_Quarterly!$I49*TEST!P$5/100*P$3,0)</f>
        <v>#VALUE!</v>
      </c>
      <c r="Q32" s="28" t="e">
        <f ca="1">+IF(IFTA_Quarterly!$I49&gt;0,IFTA_Quarterly!$I49*TEST!Q$5/100*Q$3,0)</f>
        <v>#VALUE!</v>
      </c>
      <c r="R32" s="28" t="e">
        <f ca="1">+IF(IFTA_Quarterly!$I49&gt;0,IFTA_Quarterly!$I49*TEST!R$5/100*R$3,0)</f>
        <v>#VALUE!</v>
      </c>
      <c r="S32" s="28" t="e">
        <f ca="1">+IF(IFTA_Quarterly!$I49&gt;0,IFTA_Quarterly!$I49*TEST!S$5/100*S$3,0)</f>
        <v>#VALUE!</v>
      </c>
      <c r="T32" s="28" t="e">
        <f ca="1">+IF(IFTA_Quarterly!$I49&gt;0,IFTA_Quarterly!$I49*TEST!T$5/100*T$3,0)</f>
        <v>#VALUE!</v>
      </c>
      <c r="U32" s="28" t="e">
        <f ca="1">+IF(IFTA_Quarterly!$I49&gt;0,IFTA_Quarterly!$I49*TEST!U$5/100*U$3,0)</f>
        <v>#VALUE!</v>
      </c>
      <c r="V32" s="28" t="e">
        <f ca="1">+IF(IFTA_Quarterly!$I49&gt;0,IFTA_Quarterly!$I49*TEST!V$5/100*V$3,0)</f>
        <v>#VALUE!</v>
      </c>
      <c r="W32" s="28" t="e">
        <f ca="1">+IF(IFTA_Quarterly!$I49&gt;0,IFTA_Quarterly!$I49*TEST!W$5/100*W$3,0)</f>
        <v>#VALUE!</v>
      </c>
      <c r="X32" s="28" t="e">
        <f ca="1">+IF(IFTA_Quarterly!$I49&gt;0,IFTA_Quarterly!$I49*TEST!X$5/100*X$3,0)</f>
        <v>#VALUE!</v>
      </c>
      <c r="Y32" s="28" t="e">
        <f ca="1">+IF(IFTA_Quarterly!$I49&gt;0,IFTA_Quarterly!$I49*TEST!Y$5/100*Y$3,0)</f>
        <v>#VALUE!</v>
      </c>
      <c r="Z32" s="28" t="e">
        <f ca="1">+IF(IFTA_Quarterly!$I49&gt;0,IFTA_Quarterly!$I49*TEST!Z$5/100*Z$3,0)</f>
        <v>#VALUE!</v>
      </c>
      <c r="AA32" s="28" t="e">
        <f ca="1">+IF(IFTA_Quarterly!$I49&gt;0,IFTA_Quarterly!$I49*TEST!AA$5/100*AA$3,0)</f>
        <v>#VALUE!</v>
      </c>
      <c r="AB32" s="28" t="e">
        <f ca="1">+IF(IFTA_Quarterly!$I49&gt;0,IFTA_Quarterly!$I49*TEST!AB$5/100*AB$3,0)</f>
        <v>#VALUE!</v>
      </c>
      <c r="AC32" s="28" t="e">
        <f ca="1">+IF(IFTA_Quarterly!$I49&gt;0,IFTA_Quarterly!$I49*TEST!AC$5/100*AC$3,0)</f>
        <v>#VALUE!</v>
      </c>
      <c r="AD32" s="28" t="e">
        <f ca="1">+IF(IFTA_Quarterly!$I49&gt;0,IFTA_Quarterly!$I49*TEST!AD$5/100*AD$3,0)</f>
        <v>#VALUE!</v>
      </c>
      <c r="AE32" s="2"/>
      <c r="AF32" s="2"/>
      <c r="AG32" s="2"/>
      <c r="AH32" s="2"/>
      <c r="AI32" s="2"/>
      <c r="AJ32" s="2"/>
      <c r="AK32" s="2"/>
      <c r="AL32" s="2"/>
      <c r="AM32" s="2"/>
      <c r="AN32" s="2"/>
      <c r="AO32" s="2"/>
      <c r="AP32" s="2"/>
      <c r="AQ32" s="2"/>
      <c r="AR32" s="2"/>
      <c r="AS32" s="2"/>
      <c r="AT32" s="2"/>
      <c r="AU32" s="2"/>
      <c r="AV32" s="2"/>
      <c r="AW32" s="2"/>
      <c r="AX32" s="2"/>
      <c r="AY32" s="2"/>
      <c r="AZ32" s="2"/>
      <c r="BA32" s="2"/>
    </row>
    <row r="33" spans="1:53" x14ac:dyDescent="0.25">
      <c r="A33" s="2" t="s">
        <v>47</v>
      </c>
      <c r="B33" s="2" t="str">
        <f t="shared" ca="1" si="3"/>
        <v/>
      </c>
      <c r="C33" s="2" t="e">
        <f ca="1">+IF(IFTA_Quarterly!$I50&gt;0,IFTA_Quarterly!$I50*TEST!C$5/100*C$3,0)</f>
        <v>#VALUE!</v>
      </c>
      <c r="D33" s="28" t="e">
        <f ca="1">+IF(IFTA_Quarterly!$I50&gt;0,IFTA_Quarterly!$I50*TEST!D$5/100*D$3,0)</f>
        <v>#VALUE!</v>
      </c>
      <c r="E33" s="28" t="e">
        <f ca="1">+IF(IFTA_Quarterly!$I50&gt;0,IFTA_Quarterly!$I50*TEST!E$5/100*E$3,0)</f>
        <v>#VALUE!</v>
      </c>
      <c r="F33" s="28" t="e">
        <f ca="1">+IF(IFTA_Quarterly!$I50&gt;0,IFTA_Quarterly!$I50*TEST!F$5/100*F$3,0)</f>
        <v>#VALUE!</v>
      </c>
      <c r="G33" s="28" t="e">
        <f ca="1">+IF(IFTA_Quarterly!$I50&gt;0,IFTA_Quarterly!$I50*TEST!G$5/100*G$3,0)</f>
        <v>#VALUE!</v>
      </c>
      <c r="H33" s="28" t="e">
        <f ca="1">+IF(IFTA_Quarterly!$I50&gt;0,IFTA_Quarterly!$I50*TEST!H$5/100*H$3,0)</f>
        <v>#VALUE!</v>
      </c>
      <c r="I33" s="28" t="e">
        <f ca="1">+IF(IFTA_Quarterly!$I50&gt;0,IFTA_Quarterly!$I50*TEST!I$5/100*I$3,0)</f>
        <v>#VALUE!</v>
      </c>
      <c r="J33" s="28" t="e">
        <f ca="1">+IF(IFTA_Quarterly!$I50&gt;0,IFTA_Quarterly!$I50*TEST!J$5/100*J$3,0)</f>
        <v>#VALUE!</v>
      </c>
      <c r="K33" s="28" t="e">
        <f ca="1">+IF(IFTA_Quarterly!$I50&gt;0,IFTA_Quarterly!$I50*TEST!K$5/100*K$3,0)</f>
        <v>#VALUE!</v>
      </c>
      <c r="L33" s="28" t="e">
        <f ca="1">+IF(IFTA_Quarterly!$I50&gt;0,IFTA_Quarterly!$I50*TEST!L$5/100*L$3,0)</f>
        <v>#VALUE!</v>
      </c>
      <c r="M33" s="28" t="e">
        <f ca="1">+IF(IFTA_Quarterly!$I50&gt;0,IFTA_Quarterly!$I50*TEST!M$5/100*M$3,0)</f>
        <v>#VALUE!</v>
      </c>
      <c r="N33" s="28" t="e">
        <f ca="1">+IF(IFTA_Quarterly!$I50&gt;0,IFTA_Quarterly!$I50*TEST!N$5/100*N$3,0)</f>
        <v>#VALUE!</v>
      </c>
      <c r="O33" s="28" t="e">
        <f ca="1">+IF(IFTA_Quarterly!$I50&gt;0,IFTA_Quarterly!$I50*TEST!O$5/100*O$3,0)</f>
        <v>#VALUE!</v>
      </c>
      <c r="P33" s="28" t="e">
        <f ca="1">+IF(IFTA_Quarterly!$I50&gt;0,IFTA_Quarterly!$I50*TEST!P$5/100*P$3,0)</f>
        <v>#VALUE!</v>
      </c>
      <c r="Q33" s="28" t="e">
        <f ca="1">+IF(IFTA_Quarterly!$I50&gt;0,IFTA_Quarterly!$I50*TEST!Q$5/100*Q$3,0)</f>
        <v>#VALUE!</v>
      </c>
      <c r="R33" s="28" t="e">
        <f ca="1">+IF(IFTA_Quarterly!$I50&gt;0,IFTA_Quarterly!$I50*TEST!R$5/100*R$3,0)</f>
        <v>#VALUE!</v>
      </c>
      <c r="S33" s="28" t="e">
        <f ca="1">+IF(IFTA_Quarterly!$I50&gt;0,IFTA_Quarterly!$I50*TEST!S$5/100*S$3,0)</f>
        <v>#VALUE!</v>
      </c>
      <c r="T33" s="28" t="e">
        <f ca="1">+IF(IFTA_Quarterly!$I50&gt;0,IFTA_Quarterly!$I50*TEST!T$5/100*T$3,0)</f>
        <v>#VALUE!</v>
      </c>
      <c r="U33" s="28" t="e">
        <f ca="1">+IF(IFTA_Quarterly!$I50&gt;0,IFTA_Quarterly!$I50*TEST!U$5/100*U$3,0)</f>
        <v>#VALUE!</v>
      </c>
      <c r="V33" s="28" t="e">
        <f ca="1">+IF(IFTA_Quarterly!$I50&gt;0,IFTA_Quarterly!$I50*TEST!V$5/100*V$3,0)</f>
        <v>#VALUE!</v>
      </c>
      <c r="W33" s="28" t="e">
        <f ca="1">+IF(IFTA_Quarterly!$I50&gt;0,IFTA_Quarterly!$I50*TEST!W$5/100*W$3,0)</f>
        <v>#VALUE!</v>
      </c>
      <c r="X33" s="28" t="e">
        <f ca="1">+IF(IFTA_Quarterly!$I50&gt;0,IFTA_Quarterly!$I50*TEST!X$5/100*X$3,0)</f>
        <v>#VALUE!</v>
      </c>
      <c r="Y33" s="28" t="e">
        <f ca="1">+IF(IFTA_Quarterly!$I50&gt;0,IFTA_Quarterly!$I50*TEST!Y$5/100*Y$3,0)</f>
        <v>#VALUE!</v>
      </c>
      <c r="Z33" s="28" t="e">
        <f ca="1">+IF(IFTA_Quarterly!$I50&gt;0,IFTA_Quarterly!$I50*TEST!Z$5/100*Z$3,0)</f>
        <v>#VALUE!</v>
      </c>
      <c r="AA33" s="28" t="e">
        <f ca="1">+IF(IFTA_Quarterly!$I50&gt;0,IFTA_Quarterly!$I50*TEST!AA$5/100*AA$3,0)</f>
        <v>#VALUE!</v>
      </c>
      <c r="AB33" s="28" t="e">
        <f ca="1">+IF(IFTA_Quarterly!$I50&gt;0,IFTA_Quarterly!$I50*TEST!AB$5/100*AB$3,0)</f>
        <v>#VALUE!</v>
      </c>
      <c r="AC33" s="28" t="e">
        <f ca="1">+IF(IFTA_Quarterly!$I50&gt;0,IFTA_Quarterly!$I50*TEST!AC$5/100*AC$3,0)</f>
        <v>#VALUE!</v>
      </c>
      <c r="AD33" s="28" t="e">
        <f ca="1">+IF(IFTA_Quarterly!$I50&gt;0,IFTA_Quarterly!$I50*TEST!AD$5/100*AD$3,0)</f>
        <v>#VALUE!</v>
      </c>
      <c r="AE33" s="2"/>
      <c r="AF33" s="2"/>
      <c r="AG33" s="2"/>
      <c r="AH33" s="2"/>
      <c r="AI33" s="2"/>
      <c r="AJ33" s="2"/>
      <c r="AK33" s="2"/>
      <c r="AL33" s="2"/>
      <c r="AM33" s="2"/>
      <c r="AN33" s="2"/>
      <c r="AO33" s="2"/>
      <c r="AP33" s="2"/>
      <c r="AQ33" s="2"/>
      <c r="AR33" s="2"/>
      <c r="AS33" s="2"/>
      <c r="AT33" s="2"/>
      <c r="AU33" s="2"/>
      <c r="AV33" s="2"/>
      <c r="AW33" s="2"/>
      <c r="AX33" s="2"/>
      <c r="AY33" s="2"/>
      <c r="AZ33" s="2"/>
      <c r="BA33" s="2"/>
    </row>
    <row r="34" spans="1:53" x14ac:dyDescent="0.25">
      <c r="A34" s="2" t="s">
        <v>48</v>
      </c>
      <c r="B34" s="2" t="str">
        <f t="shared" ca="1" si="3"/>
        <v/>
      </c>
      <c r="C34" s="2" t="e">
        <f ca="1">+IF(IFTA_Quarterly!$I51&gt;0,IFTA_Quarterly!$I51*TEST!C$5/100*C$3,0)</f>
        <v>#VALUE!</v>
      </c>
      <c r="D34" s="28" t="e">
        <f ca="1">+IF(IFTA_Quarterly!$I51&gt;0,IFTA_Quarterly!$I51*TEST!D$5/100*D$3,0)</f>
        <v>#VALUE!</v>
      </c>
      <c r="E34" s="28" t="e">
        <f ca="1">+IF(IFTA_Quarterly!$I51&gt;0,IFTA_Quarterly!$I51*TEST!E$5/100*E$3,0)</f>
        <v>#VALUE!</v>
      </c>
      <c r="F34" s="28" t="e">
        <f ca="1">+IF(IFTA_Quarterly!$I51&gt;0,IFTA_Quarterly!$I51*TEST!F$5/100*F$3,0)</f>
        <v>#VALUE!</v>
      </c>
      <c r="G34" s="28" t="e">
        <f ca="1">+IF(IFTA_Quarterly!$I51&gt;0,IFTA_Quarterly!$I51*TEST!G$5/100*G$3,0)</f>
        <v>#VALUE!</v>
      </c>
      <c r="H34" s="28" t="e">
        <f ca="1">+IF(IFTA_Quarterly!$I51&gt;0,IFTA_Quarterly!$I51*TEST!H$5/100*H$3,0)</f>
        <v>#VALUE!</v>
      </c>
      <c r="I34" s="28" t="e">
        <f ca="1">+IF(IFTA_Quarterly!$I51&gt;0,IFTA_Quarterly!$I51*TEST!I$5/100*I$3,0)</f>
        <v>#VALUE!</v>
      </c>
      <c r="J34" s="28" t="e">
        <f ca="1">+IF(IFTA_Quarterly!$I51&gt;0,IFTA_Quarterly!$I51*TEST!J$5/100*J$3,0)</f>
        <v>#VALUE!</v>
      </c>
      <c r="K34" s="28" t="e">
        <f ca="1">+IF(IFTA_Quarterly!$I51&gt;0,IFTA_Quarterly!$I51*TEST!K$5/100*K$3,0)</f>
        <v>#VALUE!</v>
      </c>
      <c r="L34" s="28" t="e">
        <f ca="1">+IF(IFTA_Quarterly!$I51&gt;0,IFTA_Quarterly!$I51*TEST!L$5/100*L$3,0)</f>
        <v>#VALUE!</v>
      </c>
      <c r="M34" s="28" t="e">
        <f ca="1">+IF(IFTA_Quarterly!$I51&gt;0,IFTA_Quarterly!$I51*TEST!M$5/100*M$3,0)</f>
        <v>#VALUE!</v>
      </c>
      <c r="N34" s="28" t="e">
        <f ca="1">+IF(IFTA_Quarterly!$I51&gt;0,IFTA_Quarterly!$I51*TEST!N$5/100*N$3,0)</f>
        <v>#VALUE!</v>
      </c>
      <c r="O34" s="28" t="e">
        <f ca="1">+IF(IFTA_Quarterly!$I51&gt;0,IFTA_Quarterly!$I51*TEST!O$5/100*O$3,0)</f>
        <v>#VALUE!</v>
      </c>
      <c r="P34" s="28" t="e">
        <f ca="1">+IF(IFTA_Quarterly!$I51&gt;0,IFTA_Quarterly!$I51*TEST!P$5/100*P$3,0)</f>
        <v>#VALUE!</v>
      </c>
      <c r="Q34" s="28" t="e">
        <f ca="1">+IF(IFTA_Quarterly!$I51&gt;0,IFTA_Quarterly!$I51*TEST!Q$5/100*Q$3,0)</f>
        <v>#VALUE!</v>
      </c>
      <c r="R34" s="28" t="e">
        <f ca="1">+IF(IFTA_Quarterly!$I51&gt;0,IFTA_Quarterly!$I51*TEST!R$5/100*R$3,0)</f>
        <v>#VALUE!</v>
      </c>
      <c r="S34" s="28" t="e">
        <f ca="1">+IF(IFTA_Quarterly!$I51&gt;0,IFTA_Quarterly!$I51*TEST!S$5/100*S$3,0)</f>
        <v>#VALUE!</v>
      </c>
      <c r="T34" s="28" t="e">
        <f ca="1">+IF(IFTA_Quarterly!$I51&gt;0,IFTA_Quarterly!$I51*TEST!T$5/100*T$3,0)</f>
        <v>#VALUE!</v>
      </c>
      <c r="U34" s="28" t="e">
        <f ca="1">+IF(IFTA_Quarterly!$I51&gt;0,IFTA_Quarterly!$I51*TEST!U$5/100*U$3,0)</f>
        <v>#VALUE!</v>
      </c>
      <c r="V34" s="28" t="e">
        <f ca="1">+IF(IFTA_Quarterly!$I51&gt;0,IFTA_Quarterly!$I51*TEST!V$5/100*V$3,0)</f>
        <v>#VALUE!</v>
      </c>
      <c r="W34" s="28" t="e">
        <f ca="1">+IF(IFTA_Quarterly!$I51&gt;0,IFTA_Quarterly!$I51*TEST!W$5/100*W$3,0)</f>
        <v>#VALUE!</v>
      </c>
      <c r="X34" s="28" t="e">
        <f ca="1">+IF(IFTA_Quarterly!$I51&gt;0,IFTA_Quarterly!$I51*TEST!X$5/100*X$3,0)</f>
        <v>#VALUE!</v>
      </c>
      <c r="Y34" s="28" t="e">
        <f ca="1">+IF(IFTA_Quarterly!$I51&gt;0,IFTA_Quarterly!$I51*TEST!Y$5/100*Y$3,0)</f>
        <v>#VALUE!</v>
      </c>
      <c r="Z34" s="28" t="e">
        <f ca="1">+IF(IFTA_Quarterly!$I51&gt;0,IFTA_Quarterly!$I51*TEST!Z$5/100*Z$3,0)</f>
        <v>#VALUE!</v>
      </c>
      <c r="AA34" s="28" t="e">
        <f ca="1">+IF(IFTA_Quarterly!$I51&gt;0,IFTA_Quarterly!$I51*TEST!AA$5/100*AA$3,0)</f>
        <v>#VALUE!</v>
      </c>
      <c r="AB34" s="28" t="e">
        <f ca="1">+IF(IFTA_Quarterly!$I51&gt;0,IFTA_Quarterly!$I51*TEST!AB$5/100*AB$3,0)</f>
        <v>#VALUE!</v>
      </c>
      <c r="AC34" s="28" t="e">
        <f ca="1">+IF(IFTA_Quarterly!$I51&gt;0,IFTA_Quarterly!$I51*TEST!AC$5/100*AC$3,0)</f>
        <v>#VALUE!</v>
      </c>
      <c r="AD34" s="28" t="e">
        <f ca="1">+IF(IFTA_Quarterly!$I51&gt;0,IFTA_Quarterly!$I51*TEST!AD$5/100*AD$3,0)</f>
        <v>#VALUE!</v>
      </c>
      <c r="AE34" s="2"/>
      <c r="AF34" s="2"/>
      <c r="AG34" s="2"/>
      <c r="AH34" s="2"/>
      <c r="AI34" s="2"/>
      <c r="AJ34" s="2"/>
      <c r="AK34" s="2"/>
      <c r="AL34" s="2"/>
      <c r="AM34" s="2"/>
      <c r="AN34" s="2"/>
      <c r="AO34" s="2"/>
      <c r="AP34" s="2"/>
      <c r="AQ34" s="2"/>
      <c r="AR34" s="2"/>
      <c r="AS34" s="2"/>
      <c r="AT34" s="2"/>
      <c r="AU34" s="2"/>
      <c r="AV34" s="2"/>
      <c r="AW34" s="2"/>
      <c r="AX34" s="2"/>
      <c r="AY34" s="2"/>
      <c r="AZ34" s="2"/>
      <c r="BA34" s="2"/>
    </row>
    <row r="35" spans="1:53" x14ac:dyDescent="0.25">
      <c r="A35" s="2" t="s">
        <v>49</v>
      </c>
      <c r="B35" s="2" t="str">
        <f t="shared" ca="1" si="3"/>
        <v/>
      </c>
      <c r="C35" s="2" t="e">
        <f ca="1">+IF(IFTA_Quarterly!$I52&gt;0,IFTA_Quarterly!$I52*TEST!C$5/100*C$3,0)</f>
        <v>#VALUE!</v>
      </c>
      <c r="D35" s="28" t="e">
        <f ca="1">+IF(IFTA_Quarterly!$I52&gt;0,IFTA_Quarterly!$I52*TEST!D$5/100*D$3,0)</f>
        <v>#VALUE!</v>
      </c>
      <c r="E35" s="28" t="e">
        <f ca="1">+IF(IFTA_Quarterly!$I52&gt;0,IFTA_Quarterly!$I52*TEST!E$5/100*E$3,0)</f>
        <v>#VALUE!</v>
      </c>
      <c r="F35" s="28" t="e">
        <f ca="1">+IF(IFTA_Quarterly!$I52&gt;0,IFTA_Quarterly!$I52*TEST!F$5/100*F$3,0)</f>
        <v>#VALUE!</v>
      </c>
      <c r="G35" s="28" t="e">
        <f ca="1">+IF(IFTA_Quarterly!$I52&gt;0,IFTA_Quarterly!$I52*TEST!G$5/100*G$3,0)</f>
        <v>#VALUE!</v>
      </c>
      <c r="H35" s="28" t="e">
        <f ca="1">+IF(IFTA_Quarterly!$I52&gt;0,IFTA_Quarterly!$I52*TEST!H$5/100*H$3,0)</f>
        <v>#VALUE!</v>
      </c>
      <c r="I35" s="28" t="e">
        <f ca="1">+IF(IFTA_Quarterly!$I52&gt;0,IFTA_Quarterly!$I52*TEST!I$5/100*I$3,0)</f>
        <v>#VALUE!</v>
      </c>
      <c r="J35" s="28" t="e">
        <f ca="1">+IF(IFTA_Quarterly!$I52&gt;0,IFTA_Quarterly!$I52*TEST!J$5/100*J$3,0)</f>
        <v>#VALUE!</v>
      </c>
      <c r="K35" s="28" t="e">
        <f ca="1">+IF(IFTA_Quarterly!$I52&gt;0,IFTA_Quarterly!$I52*TEST!K$5/100*K$3,0)</f>
        <v>#VALUE!</v>
      </c>
      <c r="L35" s="28" t="e">
        <f ca="1">+IF(IFTA_Quarterly!$I52&gt;0,IFTA_Quarterly!$I52*TEST!L$5/100*L$3,0)</f>
        <v>#VALUE!</v>
      </c>
      <c r="M35" s="28" t="e">
        <f ca="1">+IF(IFTA_Quarterly!$I52&gt;0,IFTA_Quarterly!$I52*TEST!M$5/100*M$3,0)</f>
        <v>#VALUE!</v>
      </c>
      <c r="N35" s="28" t="e">
        <f ca="1">+IF(IFTA_Quarterly!$I52&gt;0,IFTA_Quarterly!$I52*TEST!N$5/100*N$3,0)</f>
        <v>#VALUE!</v>
      </c>
      <c r="O35" s="28" t="e">
        <f ca="1">+IF(IFTA_Quarterly!$I52&gt;0,IFTA_Quarterly!$I52*TEST!O$5/100*O$3,0)</f>
        <v>#VALUE!</v>
      </c>
      <c r="P35" s="28" t="e">
        <f ca="1">+IF(IFTA_Quarterly!$I52&gt;0,IFTA_Quarterly!$I52*TEST!P$5/100*P$3,0)</f>
        <v>#VALUE!</v>
      </c>
      <c r="Q35" s="28" t="e">
        <f ca="1">+IF(IFTA_Quarterly!$I52&gt;0,IFTA_Quarterly!$I52*TEST!Q$5/100*Q$3,0)</f>
        <v>#VALUE!</v>
      </c>
      <c r="R35" s="28" t="e">
        <f ca="1">+IF(IFTA_Quarterly!$I52&gt;0,IFTA_Quarterly!$I52*TEST!R$5/100*R$3,0)</f>
        <v>#VALUE!</v>
      </c>
      <c r="S35" s="28" t="e">
        <f ca="1">+IF(IFTA_Quarterly!$I52&gt;0,IFTA_Quarterly!$I52*TEST!S$5/100*S$3,0)</f>
        <v>#VALUE!</v>
      </c>
      <c r="T35" s="28" t="e">
        <f ca="1">+IF(IFTA_Quarterly!$I52&gt;0,IFTA_Quarterly!$I52*TEST!T$5/100*T$3,0)</f>
        <v>#VALUE!</v>
      </c>
      <c r="U35" s="28" t="e">
        <f ca="1">+IF(IFTA_Quarterly!$I52&gt;0,IFTA_Quarterly!$I52*TEST!U$5/100*U$3,0)</f>
        <v>#VALUE!</v>
      </c>
      <c r="V35" s="28" t="e">
        <f ca="1">+IF(IFTA_Quarterly!$I52&gt;0,IFTA_Quarterly!$I52*TEST!V$5/100*V$3,0)</f>
        <v>#VALUE!</v>
      </c>
      <c r="W35" s="28" t="e">
        <f ca="1">+IF(IFTA_Quarterly!$I52&gt;0,IFTA_Quarterly!$I52*TEST!W$5/100*W$3,0)</f>
        <v>#VALUE!</v>
      </c>
      <c r="X35" s="28" t="e">
        <f ca="1">+IF(IFTA_Quarterly!$I52&gt;0,IFTA_Quarterly!$I52*TEST!X$5/100*X$3,0)</f>
        <v>#VALUE!</v>
      </c>
      <c r="Y35" s="28" t="e">
        <f ca="1">+IF(IFTA_Quarterly!$I52&gt;0,IFTA_Quarterly!$I52*TEST!Y$5/100*Y$3,0)</f>
        <v>#VALUE!</v>
      </c>
      <c r="Z35" s="28" t="e">
        <f ca="1">+IF(IFTA_Quarterly!$I52&gt;0,IFTA_Quarterly!$I52*TEST!Z$5/100*Z$3,0)</f>
        <v>#VALUE!</v>
      </c>
      <c r="AA35" s="28" t="e">
        <f ca="1">+IF(IFTA_Quarterly!$I52&gt;0,IFTA_Quarterly!$I52*TEST!AA$5/100*AA$3,0)</f>
        <v>#VALUE!</v>
      </c>
      <c r="AB35" s="28" t="e">
        <f ca="1">+IF(IFTA_Quarterly!$I52&gt;0,IFTA_Quarterly!$I52*TEST!AB$5/100*AB$3,0)</f>
        <v>#VALUE!</v>
      </c>
      <c r="AC35" s="28" t="e">
        <f ca="1">+IF(IFTA_Quarterly!$I52&gt;0,IFTA_Quarterly!$I52*TEST!AC$5/100*AC$3,0)</f>
        <v>#VALUE!</v>
      </c>
      <c r="AD35" s="28" t="e">
        <f ca="1">+IF(IFTA_Quarterly!$I52&gt;0,IFTA_Quarterly!$I52*TEST!AD$5/100*AD$3,0)</f>
        <v>#VALUE!</v>
      </c>
      <c r="AE35" s="2"/>
      <c r="AF35" s="2"/>
      <c r="AG35" s="2"/>
      <c r="AH35" s="2"/>
      <c r="AI35" s="2"/>
      <c r="AJ35" s="2"/>
      <c r="AK35" s="2"/>
      <c r="AL35" s="2"/>
      <c r="AM35" s="2"/>
      <c r="AN35" s="2"/>
      <c r="AO35" s="2"/>
      <c r="AP35" s="2"/>
      <c r="AQ35" s="2"/>
      <c r="AR35" s="2"/>
      <c r="AS35" s="2"/>
      <c r="AT35" s="2"/>
      <c r="AU35" s="2"/>
      <c r="AV35" s="2"/>
      <c r="AW35" s="2"/>
      <c r="AX35" s="2"/>
      <c r="AY35" s="2"/>
      <c r="AZ35" s="2"/>
      <c r="BA35" s="2"/>
    </row>
    <row r="36" spans="1:53" x14ac:dyDescent="0.25">
      <c r="A36" s="2" t="s">
        <v>50</v>
      </c>
      <c r="B36" s="2" t="str">
        <f t="shared" ca="1" si="3"/>
        <v/>
      </c>
      <c r="C36" s="2" t="e">
        <f ca="1">+IF(IFTA_Quarterly!$I53&gt;0,IFTA_Quarterly!$I53*TEST!C$5/100*C$3,0)</f>
        <v>#VALUE!</v>
      </c>
      <c r="D36" s="28" t="e">
        <f ca="1">+IF(IFTA_Quarterly!$I53&gt;0,IFTA_Quarterly!$I53*TEST!D$5/100*D$3,0)</f>
        <v>#VALUE!</v>
      </c>
      <c r="E36" s="28" t="e">
        <f ca="1">+IF(IFTA_Quarterly!$I53&gt;0,IFTA_Quarterly!$I53*TEST!E$5/100*E$3,0)</f>
        <v>#VALUE!</v>
      </c>
      <c r="F36" s="28" t="e">
        <f ca="1">+IF(IFTA_Quarterly!$I53&gt;0,IFTA_Quarterly!$I53*TEST!F$5/100*F$3,0)</f>
        <v>#VALUE!</v>
      </c>
      <c r="G36" s="28" t="e">
        <f ca="1">+IF(IFTA_Quarterly!$I53&gt;0,IFTA_Quarterly!$I53*TEST!G$5/100*G$3,0)</f>
        <v>#VALUE!</v>
      </c>
      <c r="H36" s="28" t="e">
        <f ca="1">+IF(IFTA_Quarterly!$I53&gt;0,IFTA_Quarterly!$I53*TEST!H$5/100*H$3,0)</f>
        <v>#VALUE!</v>
      </c>
      <c r="I36" s="28" t="e">
        <f ca="1">+IF(IFTA_Quarterly!$I53&gt;0,IFTA_Quarterly!$I53*TEST!I$5/100*I$3,0)</f>
        <v>#VALUE!</v>
      </c>
      <c r="J36" s="28" t="e">
        <f ca="1">+IF(IFTA_Quarterly!$I53&gt;0,IFTA_Quarterly!$I53*TEST!J$5/100*J$3,0)</f>
        <v>#VALUE!</v>
      </c>
      <c r="K36" s="28" t="e">
        <f ca="1">+IF(IFTA_Quarterly!$I53&gt;0,IFTA_Quarterly!$I53*TEST!K$5/100*K$3,0)</f>
        <v>#VALUE!</v>
      </c>
      <c r="L36" s="28" t="e">
        <f ca="1">+IF(IFTA_Quarterly!$I53&gt;0,IFTA_Quarterly!$I53*TEST!L$5/100*L$3,0)</f>
        <v>#VALUE!</v>
      </c>
      <c r="M36" s="28" t="e">
        <f ca="1">+IF(IFTA_Quarterly!$I53&gt;0,IFTA_Quarterly!$I53*TEST!M$5/100*M$3,0)</f>
        <v>#VALUE!</v>
      </c>
      <c r="N36" s="28" t="e">
        <f ca="1">+IF(IFTA_Quarterly!$I53&gt;0,IFTA_Quarterly!$I53*TEST!N$5/100*N$3,0)</f>
        <v>#VALUE!</v>
      </c>
      <c r="O36" s="28" t="e">
        <f ca="1">+IF(IFTA_Quarterly!$I53&gt;0,IFTA_Quarterly!$I53*TEST!O$5/100*O$3,0)</f>
        <v>#VALUE!</v>
      </c>
      <c r="P36" s="28" t="e">
        <f ca="1">+IF(IFTA_Quarterly!$I53&gt;0,IFTA_Quarterly!$I53*TEST!P$5/100*P$3,0)</f>
        <v>#VALUE!</v>
      </c>
      <c r="Q36" s="28" t="e">
        <f ca="1">+IF(IFTA_Quarterly!$I53&gt;0,IFTA_Quarterly!$I53*TEST!Q$5/100*Q$3,0)</f>
        <v>#VALUE!</v>
      </c>
      <c r="R36" s="28" t="e">
        <f ca="1">+IF(IFTA_Quarterly!$I53&gt;0,IFTA_Quarterly!$I53*TEST!R$5/100*R$3,0)</f>
        <v>#VALUE!</v>
      </c>
      <c r="S36" s="28" t="e">
        <f ca="1">+IF(IFTA_Quarterly!$I53&gt;0,IFTA_Quarterly!$I53*TEST!S$5/100*S$3,0)</f>
        <v>#VALUE!</v>
      </c>
      <c r="T36" s="28" t="e">
        <f ca="1">+IF(IFTA_Quarterly!$I53&gt;0,IFTA_Quarterly!$I53*TEST!T$5/100*T$3,0)</f>
        <v>#VALUE!</v>
      </c>
      <c r="U36" s="28" t="e">
        <f ca="1">+IF(IFTA_Quarterly!$I53&gt;0,IFTA_Quarterly!$I53*TEST!U$5/100*U$3,0)</f>
        <v>#VALUE!</v>
      </c>
      <c r="V36" s="28" t="e">
        <f ca="1">+IF(IFTA_Quarterly!$I53&gt;0,IFTA_Quarterly!$I53*TEST!V$5/100*V$3,0)</f>
        <v>#VALUE!</v>
      </c>
      <c r="W36" s="28" t="e">
        <f ca="1">+IF(IFTA_Quarterly!$I53&gt;0,IFTA_Quarterly!$I53*TEST!W$5/100*W$3,0)</f>
        <v>#VALUE!</v>
      </c>
      <c r="X36" s="28" t="e">
        <f ca="1">+IF(IFTA_Quarterly!$I53&gt;0,IFTA_Quarterly!$I53*TEST!X$5/100*X$3,0)</f>
        <v>#VALUE!</v>
      </c>
      <c r="Y36" s="28" t="e">
        <f ca="1">+IF(IFTA_Quarterly!$I53&gt;0,IFTA_Quarterly!$I53*TEST!Y$5/100*Y$3,0)</f>
        <v>#VALUE!</v>
      </c>
      <c r="Z36" s="28" t="e">
        <f ca="1">+IF(IFTA_Quarterly!$I53&gt;0,IFTA_Quarterly!$I53*TEST!Z$5/100*Z$3,0)</f>
        <v>#VALUE!</v>
      </c>
      <c r="AA36" s="28" t="e">
        <f ca="1">+IF(IFTA_Quarterly!$I53&gt;0,IFTA_Quarterly!$I53*TEST!AA$5/100*AA$3,0)</f>
        <v>#VALUE!</v>
      </c>
      <c r="AB36" s="28" t="e">
        <f ca="1">+IF(IFTA_Quarterly!$I53&gt;0,IFTA_Quarterly!$I53*TEST!AB$5/100*AB$3,0)</f>
        <v>#VALUE!</v>
      </c>
      <c r="AC36" s="28" t="e">
        <f ca="1">+IF(IFTA_Quarterly!$I53&gt;0,IFTA_Quarterly!$I53*TEST!AC$5/100*AC$3,0)</f>
        <v>#VALUE!</v>
      </c>
      <c r="AD36" s="28" t="e">
        <f ca="1">+IF(IFTA_Quarterly!$I53&gt;0,IFTA_Quarterly!$I53*TEST!AD$5/100*AD$3,0)</f>
        <v>#VALUE!</v>
      </c>
      <c r="AE36" s="2"/>
      <c r="AF36" s="2"/>
      <c r="AG36" s="2"/>
      <c r="AH36" s="2"/>
      <c r="AI36" s="2"/>
      <c r="AJ36" s="2"/>
      <c r="AK36" s="2"/>
      <c r="AL36" s="2"/>
      <c r="AM36" s="2"/>
      <c r="AN36" s="2"/>
      <c r="AO36" s="2"/>
      <c r="AP36" s="2"/>
      <c r="AQ36" s="2"/>
      <c r="AR36" s="2"/>
      <c r="AS36" s="2"/>
      <c r="AT36" s="2"/>
      <c r="AU36" s="2"/>
      <c r="AV36" s="2"/>
      <c r="AW36" s="2"/>
      <c r="AX36" s="2"/>
      <c r="AY36" s="2"/>
      <c r="AZ36" s="2"/>
      <c r="BA36" s="2"/>
    </row>
    <row r="37" spans="1:53" x14ac:dyDescent="0.25">
      <c r="A37" s="2" t="s">
        <v>51</v>
      </c>
      <c r="B37" s="2" t="str">
        <f t="shared" ca="1" si="3"/>
        <v/>
      </c>
      <c r="C37" s="2" t="e">
        <f ca="1">+IF(IFTA_Quarterly!$I54&gt;0,IFTA_Quarterly!$I54*TEST!C$5/100*C$3,0)</f>
        <v>#VALUE!</v>
      </c>
      <c r="D37" s="28" t="e">
        <f ca="1">+IF(IFTA_Quarterly!$I54&gt;0,IFTA_Quarterly!$I54*TEST!D$5/100*D$3,0)</f>
        <v>#VALUE!</v>
      </c>
      <c r="E37" s="28" t="e">
        <f ca="1">+IF(IFTA_Quarterly!$I54&gt;0,IFTA_Quarterly!$I54*TEST!E$5/100*E$3,0)</f>
        <v>#VALUE!</v>
      </c>
      <c r="F37" s="28" t="e">
        <f ca="1">+IF(IFTA_Quarterly!$I54&gt;0,IFTA_Quarterly!$I54*TEST!F$5/100*F$3,0)</f>
        <v>#VALUE!</v>
      </c>
      <c r="G37" s="28" t="e">
        <f ca="1">+IF(IFTA_Quarterly!$I54&gt;0,IFTA_Quarterly!$I54*TEST!G$5/100*G$3,0)</f>
        <v>#VALUE!</v>
      </c>
      <c r="H37" s="28" t="e">
        <f ca="1">+IF(IFTA_Quarterly!$I54&gt;0,IFTA_Quarterly!$I54*TEST!H$5/100*H$3,0)</f>
        <v>#VALUE!</v>
      </c>
      <c r="I37" s="28" t="e">
        <f ca="1">+IF(IFTA_Quarterly!$I54&gt;0,IFTA_Quarterly!$I54*TEST!I$5/100*I$3,0)</f>
        <v>#VALUE!</v>
      </c>
      <c r="J37" s="28" t="e">
        <f ca="1">+IF(IFTA_Quarterly!$I54&gt;0,IFTA_Quarterly!$I54*TEST!J$5/100*J$3,0)</f>
        <v>#VALUE!</v>
      </c>
      <c r="K37" s="28" t="e">
        <f ca="1">+IF(IFTA_Quarterly!$I54&gt;0,IFTA_Quarterly!$I54*TEST!K$5/100*K$3,0)</f>
        <v>#VALUE!</v>
      </c>
      <c r="L37" s="28" t="e">
        <f ca="1">+IF(IFTA_Quarterly!$I54&gt;0,IFTA_Quarterly!$I54*TEST!L$5/100*L$3,0)</f>
        <v>#VALUE!</v>
      </c>
      <c r="M37" s="28" t="e">
        <f ca="1">+IF(IFTA_Quarterly!$I54&gt;0,IFTA_Quarterly!$I54*TEST!M$5/100*M$3,0)</f>
        <v>#VALUE!</v>
      </c>
      <c r="N37" s="28" t="e">
        <f ca="1">+IF(IFTA_Quarterly!$I54&gt;0,IFTA_Quarterly!$I54*TEST!N$5/100*N$3,0)</f>
        <v>#VALUE!</v>
      </c>
      <c r="O37" s="28" t="e">
        <f ca="1">+IF(IFTA_Quarterly!$I54&gt;0,IFTA_Quarterly!$I54*TEST!O$5/100*O$3,0)</f>
        <v>#VALUE!</v>
      </c>
      <c r="P37" s="28" t="e">
        <f ca="1">+IF(IFTA_Quarterly!$I54&gt;0,IFTA_Quarterly!$I54*TEST!P$5/100*P$3,0)</f>
        <v>#VALUE!</v>
      </c>
      <c r="Q37" s="28" t="e">
        <f ca="1">+IF(IFTA_Quarterly!$I54&gt;0,IFTA_Quarterly!$I54*TEST!Q$5/100*Q$3,0)</f>
        <v>#VALUE!</v>
      </c>
      <c r="R37" s="28" t="e">
        <f ca="1">+IF(IFTA_Quarterly!$I54&gt;0,IFTA_Quarterly!$I54*TEST!R$5/100*R$3,0)</f>
        <v>#VALUE!</v>
      </c>
      <c r="S37" s="28" t="e">
        <f ca="1">+IF(IFTA_Quarterly!$I54&gt;0,IFTA_Quarterly!$I54*TEST!S$5/100*S$3,0)</f>
        <v>#VALUE!</v>
      </c>
      <c r="T37" s="28" t="e">
        <f ca="1">+IF(IFTA_Quarterly!$I54&gt;0,IFTA_Quarterly!$I54*TEST!T$5/100*T$3,0)</f>
        <v>#VALUE!</v>
      </c>
      <c r="U37" s="28" t="e">
        <f ca="1">+IF(IFTA_Quarterly!$I54&gt;0,IFTA_Quarterly!$I54*TEST!U$5/100*U$3,0)</f>
        <v>#VALUE!</v>
      </c>
      <c r="V37" s="28" t="e">
        <f ca="1">+IF(IFTA_Quarterly!$I54&gt;0,IFTA_Quarterly!$I54*TEST!V$5/100*V$3,0)</f>
        <v>#VALUE!</v>
      </c>
      <c r="W37" s="28" t="e">
        <f ca="1">+IF(IFTA_Quarterly!$I54&gt;0,IFTA_Quarterly!$I54*TEST!W$5/100*W$3,0)</f>
        <v>#VALUE!</v>
      </c>
      <c r="X37" s="28" t="e">
        <f ca="1">+IF(IFTA_Quarterly!$I54&gt;0,IFTA_Quarterly!$I54*TEST!X$5/100*X$3,0)</f>
        <v>#VALUE!</v>
      </c>
      <c r="Y37" s="28" t="e">
        <f ca="1">+IF(IFTA_Quarterly!$I54&gt;0,IFTA_Quarterly!$I54*TEST!Y$5/100*Y$3,0)</f>
        <v>#VALUE!</v>
      </c>
      <c r="Z37" s="28" t="e">
        <f ca="1">+IF(IFTA_Quarterly!$I54&gt;0,IFTA_Quarterly!$I54*TEST!Z$5/100*Z$3,0)</f>
        <v>#VALUE!</v>
      </c>
      <c r="AA37" s="28" t="e">
        <f ca="1">+IF(IFTA_Quarterly!$I54&gt;0,IFTA_Quarterly!$I54*TEST!AA$5/100*AA$3,0)</f>
        <v>#VALUE!</v>
      </c>
      <c r="AB37" s="28" t="e">
        <f ca="1">+IF(IFTA_Quarterly!$I54&gt;0,IFTA_Quarterly!$I54*TEST!AB$5/100*AB$3,0)</f>
        <v>#VALUE!</v>
      </c>
      <c r="AC37" s="28" t="e">
        <f ca="1">+IF(IFTA_Quarterly!$I54&gt;0,IFTA_Quarterly!$I54*TEST!AC$5/100*AC$3,0)</f>
        <v>#VALUE!</v>
      </c>
      <c r="AD37" s="28" t="e">
        <f ca="1">+IF(IFTA_Quarterly!$I54&gt;0,IFTA_Quarterly!$I54*TEST!AD$5/100*AD$3,0)</f>
        <v>#VALUE!</v>
      </c>
      <c r="AE37" s="2"/>
      <c r="AF37" s="2"/>
      <c r="AG37" s="2"/>
      <c r="AH37" s="2"/>
      <c r="AI37" s="2"/>
      <c r="AJ37" s="2"/>
      <c r="AK37" s="2"/>
      <c r="AL37" s="2"/>
      <c r="AM37" s="2"/>
      <c r="AN37" s="2"/>
      <c r="AO37" s="2"/>
      <c r="AP37" s="2"/>
      <c r="AQ37" s="2"/>
      <c r="AR37" s="2"/>
      <c r="AS37" s="2"/>
      <c r="AT37" s="2"/>
      <c r="AU37" s="2"/>
      <c r="AV37" s="2"/>
      <c r="AW37" s="2"/>
      <c r="AX37" s="2"/>
      <c r="AY37" s="2"/>
      <c r="AZ37" s="2"/>
      <c r="BA37" s="2"/>
    </row>
    <row r="38" spans="1:53" x14ac:dyDescent="0.25">
      <c r="A38" s="2" t="s">
        <v>52</v>
      </c>
      <c r="B38" s="2" t="str">
        <f t="shared" ca="1" si="3"/>
        <v/>
      </c>
      <c r="C38" s="2" t="e">
        <f ca="1">+IF(IFTA_Quarterly!$I55&gt;0,IFTA_Quarterly!$I55*TEST!C$5/100*C$3,0)</f>
        <v>#VALUE!</v>
      </c>
      <c r="D38" s="28" t="e">
        <f ca="1">+IF(IFTA_Quarterly!$I55&gt;0,IFTA_Quarterly!$I55*TEST!D$5/100*D$3,0)</f>
        <v>#VALUE!</v>
      </c>
      <c r="E38" s="28" t="e">
        <f ca="1">+IF(IFTA_Quarterly!$I55&gt;0,IFTA_Quarterly!$I55*TEST!E$5/100*E$3,0)</f>
        <v>#VALUE!</v>
      </c>
      <c r="F38" s="28" t="e">
        <f ca="1">+IF(IFTA_Quarterly!$I55&gt;0,IFTA_Quarterly!$I55*TEST!F$5/100*F$3,0)</f>
        <v>#VALUE!</v>
      </c>
      <c r="G38" s="28" t="e">
        <f ca="1">+IF(IFTA_Quarterly!$I55&gt;0,IFTA_Quarterly!$I55*TEST!G$5/100*G$3,0)</f>
        <v>#VALUE!</v>
      </c>
      <c r="H38" s="28" t="e">
        <f ca="1">+IF(IFTA_Quarterly!$I55&gt;0,IFTA_Quarterly!$I55*TEST!H$5/100*H$3,0)</f>
        <v>#VALUE!</v>
      </c>
      <c r="I38" s="28" t="e">
        <f ca="1">+IF(IFTA_Quarterly!$I55&gt;0,IFTA_Quarterly!$I55*TEST!I$5/100*I$3,0)</f>
        <v>#VALUE!</v>
      </c>
      <c r="J38" s="28" t="e">
        <f ca="1">+IF(IFTA_Quarterly!$I55&gt;0,IFTA_Quarterly!$I55*TEST!J$5/100*J$3,0)</f>
        <v>#VALUE!</v>
      </c>
      <c r="K38" s="28" t="e">
        <f ca="1">+IF(IFTA_Quarterly!$I55&gt;0,IFTA_Quarterly!$I55*TEST!K$5/100*K$3,0)</f>
        <v>#VALUE!</v>
      </c>
      <c r="L38" s="28" t="e">
        <f ca="1">+IF(IFTA_Quarterly!$I55&gt;0,IFTA_Quarterly!$I55*TEST!L$5/100*L$3,0)</f>
        <v>#VALUE!</v>
      </c>
      <c r="M38" s="28" t="e">
        <f ca="1">+IF(IFTA_Quarterly!$I55&gt;0,IFTA_Quarterly!$I55*TEST!M$5/100*M$3,0)</f>
        <v>#VALUE!</v>
      </c>
      <c r="N38" s="28" t="e">
        <f ca="1">+IF(IFTA_Quarterly!$I55&gt;0,IFTA_Quarterly!$I55*TEST!N$5/100*N$3,0)</f>
        <v>#VALUE!</v>
      </c>
      <c r="O38" s="28" t="e">
        <f ca="1">+IF(IFTA_Quarterly!$I55&gt;0,IFTA_Quarterly!$I55*TEST!O$5/100*O$3,0)</f>
        <v>#VALUE!</v>
      </c>
      <c r="P38" s="28" t="e">
        <f ca="1">+IF(IFTA_Quarterly!$I55&gt;0,IFTA_Quarterly!$I55*TEST!P$5/100*P$3,0)</f>
        <v>#VALUE!</v>
      </c>
      <c r="Q38" s="28" t="e">
        <f ca="1">+IF(IFTA_Quarterly!$I55&gt;0,IFTA_Quarterly!$I55*TEST!Q$5/100*Q$3,0)</f>
        <v>#VALUE!</v>
      </c>
      <c r="R38" s="28" t="e">
        <f ca="1">+IF(IFTA_Quarterly!$I55&gt;0,IFTA_Quarterly!$I55*TEST!R$5/100*R$3,0)</f>
        <v>#VALUE!</v>
      </c>
      <c r="S38" s="28" t="e">
        <f ca="1">+IF(IFTA_Quarterly!$I55&gt;0,IFTA_Quarterly!$I55*TEST!S$5/100*S$3,0)</f>
        <v>#VALUE!</v>
      </c>
      <c r="T38" s="28" t="e">
        <f ca="1">+IF(IFTA_Quarterly!$I55&gt;0,IFTA_Quarterly!$I55*TEST!T$5/100*T$3,0)</f>
        <v>#VALUE!</v>
      </c>
      <c r="U38" s="28" t="e">
        <f ca="1">+IF(IFTA_Quarterly!$I55&gt;0,IFTA_Quarterly!$I55*TEST!U$5/100*U$3,0)</f>
        <v>#VALUE!</v>
      </c>
      <c r="V38" s="28" t="e">
        <f ca="1">+IF(IFTA_Quarterly!$I55&gt;0,IFTA_Quarterly!$I55*TEST!V$5/100*V$3,0)</f>
        <v>#VALUE!</v>
      </c>
      <c r="W38" s="28" t="e">
        <f ca="1">+IF(IFTA_Quarterly!$I55&gt;0,IFTA_Quarterly!$I55*TEST!W$5/100*W$3,0)</f>
        <v>#VALUE!</v>
      </c>
      <c r="X38" s="28" t="e">
        <f ca="1">+IF(IFTA_Quarterly!$I55&gt;0,IFTA_Quarterly!$I55*TEST!X$5/100*X$3,0)</f>
        <v>#VALUE!</v>
      </c>
      <c r="Y38" s="28" t="e">
        <f ca="1">+IF(IFTA_Quarterly!$I55&gt;0,IFTA_Quarterly!$I55*TEST!Y$5/100*Y$3,0)</f>
        <v>#VALUE!</v>
      </c>
      <c r="Z38" s="28" t="e">
        <f ca="1">+IF(IFTA_Quarterly!$I55&gt;0,IFTA_Quarterly!$I55*TEST!Z$5/100*Z$3,0)</f>
        <v>#VALUE!</v>
      </c>
      <c r="AA38" s="28" t="e">
        <f ca="1">+IF(IFTA_Quarterly!$I55&gt;0,IFTA_Quarterly!$I55*TEST!AA$5/100*AA$3,0)</f>
        <v>#VALUE!</v>
      </c>
      <c r="AB38" s="28" t="e">
        <f ca="1">+IF(IFTA_Quarterly!$I55&gt;0,IFTA_Quarterly!$I55*TEST!AB$5/100*AB$3,0)</f>
        <v>#VALUE!</v>
      </c>
      <c r="AC38" s="28" t="e">
        <f ca="1">+IF(IFTA_Quarterly!$I55&gt;0,IFTA_Quarterly!$I55*TEST!AC$5/100*AC$3,0)</f>
        <v>#VALUE!</v>
      </c>
      <c r="AD38" s="28" t="e">
        <f ca="1">+IF(IFTA_Quarterly!$I55&gt;0,IFTA_Quarterly!$I55*TEST!AD$5/100*AD$3,0)</f>
        <v>#VALUE!</v>
      </c>
      <c r="AE38" s="2"/>
      <c r="AF38" s="2"/>
      <c r="AG38" s="2"/>
      <c r="AH38" s="2"/>
      <c r="AI38" s="2"/>
      <c r="AJ38" s="2"/>
      <c r="AK38" s="2"/>
      <c r="AL38" s="2"/>
      <c r="AM38" s="2"/>
      <c r="AN38" s="2"/>
      <c r="AO38" s="2"/>
      <c r="AP38" s="2"/>
      <c r="AQ38" s="2"/>
      <c r="AR38" s="2"/>
      <c r="AS38" s="2"/>
      <c r="AT38" s="2"/>
      <c r="AU38" s="2"/>
      <c r="AV38" s="2"/>
      <c r="AW38" s="2"/>
      <c r="AX38" s="2"/>
      <c r="AY38" s="2"/>
      <c r="AZ38" s="2"/>
      <c r="BA38" s="2"/>
    </row>
    <row r="39" spans="1:53" x14ac:dyDescent="0.25">
      <c r="A39" s="2" t="s">
        <v>53</v>
      </c>
      <c r="B39" s="2" t="str">
        <f t="shared" ca="1" si="3"/>
        <v/>
      </c>
      <c r="C39" s="2" t="e">
        <f ca="1">+IF(IFTA_Quarterly!$I56&gt;0,IFTA_Quarterly!$I56*TEST!C$5/100*C$3,0)</f>
        <v>#VALUE!</v>
      </c>
      <c r="D39" s="28" t="e">
        <f ca="1">+IF(IFTA_Quarterly!$I56&gt;0,IFTA_Quarterly!$I56*TEST!D$5/100*D$3,0)</f>
        <v>#VALUE!</v>
      </c>
      <c r="E39" s="28" t="e">
        <f ca="1">+IF(IFTA_Quarterly!$I56&gt;0,IFTA_Quarterly!$I56*TEST!E$5/100*E$3,0)</f>
        <v>#VALUE!</v>
      </c>
      <c r="F39" s="28" t="e">
        <f ca="1">+IF(IFTA_Quarterly!$I56&gt;0,IFTA_Quarterly!$I56*TEST!F$5/100*F$3,0)</f>
        <v>#VALUE!</v>
      </c>
      <c r="G39" s="28" t="e">
        <f ca="1">+IF(IFTA_Quarterly!$I56&gt;0,IFTA_Quarterly!$I56*TEST!G$5/100*G$3,0)</f>
        <v>#VALUE!</v>
      </c>
      <c r="H39" s="28" t="e">
        <f ca="1">+IF(IFTA_Quarterly!$I56&gt;0,IFTA_Quarterly!$I56*TEST!H$5/100*H$3,0)</f>
        <v>#VALUE!</v>
      </c>
      <c r="I39" s="28" t="e">
        <f ca="1">+IF(IFTA_Quarterly!$I56&gt;0,IFTA_Quarterly!$I56*TEST!I$5/100*I$3,0)</f>
        <v>#VALUE!</v>
      </c>
      <c r="J39" s="28" t="e">
        <f ca="1">+IF(IFTA_Quarterly!$I56&gt;0,IFTA_Quarterly!$I56*TEST!J$5/100*J$3,0)</f>
        <v>#VALUE!</v>
      </c>
      <c r="K39" s="28" t="e">
        <f ca="1">+IF(IFTA_Quarterly!$I56&gt;0,IFTA_Quarterly!$I56*TEST!K$5/100*K$3,0)</f>
        <v>#VALUE!</v>
      </c>
      <c r="L39" s="28" t="e">
        <f ca="1">+IF(IFTA_Quarterly!$I56&gt;0,IFTA_Quarterly!$I56*TEST!L$5/100*L$3,0)</f>
        <v>#VALUE!</v>
      </c>
      <c r="M39" s="28" t="e">
        <f ca="1">+IF(IFTA_Quarterly!$I56&gt;0,IFTA_Quarterly!$I56*TEST!M$5/100*M$3,0)</f>
        <v>#VALUE!</v>
      </c>
      <c r="N39" s="28" t="e">
        <f ca="1">+IF(IFTA_Quarterly!$I56&gt;0,IFTA_Quarterly!$I56*TEST!N$5/100*N$3,0)</f>
        <v>#VALUE!</v>
      </c>
      <c r="O39" s="28" t="e">
        <f ca="1">+IF(IFTA_Quarterly!$I56&gt;0,IFTA_Quarterly!$I56*TEST!O$5/100*O$3,0)</f>
        <v>#VALUE!</v>
      </c>
      <c r="P39" s="28" t="e">
        <f ca="1">+IF(IFTA_Quarterly!$I56&gt;0,IFTA_Quarterly!$I56*TEST!P$5/100*P$3,0)</f>
        <v>#VALUE!</v>
      </c>
      <c r="Q39" s="28" t="e">
        <f ca="1">+IF(IFTA_Quarterly!$I56&gt;0,IFTA_Quarterly!$I56*TEST!Q$5/100*Q$3,0)</f>
        <v>#VALUE!</v>
      </c>
      <c r="R39" s="28" t="e">
        <f ca="1">+IF(IFTA_Quarterly!$I56&gt;0,IFTA_Quarterly!$I56*TEST!R$5/100*R$3,0)</f>
        <v>#VALUE!</v>
      </c>
      <c r="S39" s="28" t="e">
        <f ca="1">+IF(IFTA_Quarterly!$I56&gt;0,IFTA_Quarterly!$I56*TEST!S$5/100*S$3,0)</f>
        <v>#VALUE!</v>
      </c>
      <c r="T39" s="28" t="e">
        <f ca="1">+IF(IFTA_Quarterly!$I56&gt;0,IFTA_Quarterly!$I56*TEST!T$5/100*T$3,0)</f>
        <v>#VALUE!</v>
      </c>
      <c r="U39" s="28" t="e">
        <f ca="1">+IF(IFTA_Quarterly!$I56&gt;0,IFTA_Quarterly!$I56*TEST!U$5/100*U$3,0)</f>
        <v>#VALUE!</v>
      </c>
      <c r="V39" s="28" t="e">
        <f ca="1">+IF(IFTA_Quarterly!$I56&gt;0,IFTA_Quarterly!$I56*TEST!V$5/100*V$3,0)</f>
        <v>#VALUE!</v>
      </c>
      <c r="W39" s="28" t="e">
        <f ca="1">+IF(IFTA_Quarterly!$I56&gt;0,IFTA_Quarterly!$I56*TEST!W$5/100*W$3,0)</f>
        <v>#VALUE!</v>
      </c>
      <c r="X39" s="28" t="e">
        <f ca="1">+IF(IFTA_Quarterly!$I56&gt;0,IFTA_Quarterly!$I56*TEST!X$5/100*X$3,0)</f>
        <v>#VALUE!</v>
      </c>
      <c r="Y39" s="28" t="e">
        <f ca="1">+IF(IFTA_Quarterly!$I56&gt;0,IFTA_Quarterly!$I56*TEST!Y$5/100*Y$3,0)</f>
        <v>#VALUE!</v>
      </c>
      <c r="Z39" s="28" t="e">
        <f ca="1">+IF(IFTA_Quarterly!$I56&gt;0,IFTA_Quarterly!$I56*TEST!Z$5/100*Z$3,0)</f>
        <v>#VALUE!</v>
      </c>
      <c r="AA39" s="28" t="e">
        <f ca="1">+IF(IFTA_Quarterly!$I56&gt;0,IFTA_Quarterly!$I56*TEST!AA$5/100*AA$3,0)</f>
        <v>#VALUE!</v>
      </c>
      <c r="AB39" s="28" t="e">
        <f ca="1">+IF(IFTA_Quarterly!$I56&gt;0,IFTA_Quarterly!$I56*TEST!AB$5/100*AB$3,0)</f>
        <v>#VALUE!</v>
      </c>
      <c r="AC39" s="28" t="e">
        <f ca="1">+IF(IFTA_Quarterly!$I56&gt;0,IFTA_Quarterly!$I56*TEST!AC$5/100*AC$3,0)</f>
        <v>#VALUE!</v>
      </c>
      <c r="AD39" s="28" t="e">
        <f ca="1">+IF(IFTA_Quarterly!$I56&gt;0,IFTA_Quarterly!$I56*TEST!AD$5/100*AD$3,0)</f>
        <v>#VALUE!</v>
      </c>
      <c r="AE39" s="2"/>
      <c r="AF39" s="2"/>
      <c r="AG39" s="2"/>
      <c r="AH39" s="2"/>
      <c r="AI39" s="2"/>
      <c r="AJ39" s="2"/>
      <c r="AK39" s="2"/>
      <c r="AL39" s="2"/>
      <c r="AM39" s="2"/>
      <c r="AN39" s="2"/>
      <c r="AO39" s="2"/>
      <c r="AP39" s="2"/>
      <c r="AQ39" s="2"/>
      <c r="AR39" s="2"/>
      <c r="AS39" s="2"/>
      <c r="AT39" s="2"/>
      <c r="AU39" s="2"/>
      <c r="AV39" s="2"/>
      <c r="AW39" s="2"/>
      <c r="AX39" s="2"/>
      <c r="AY39" s="2"/>
      <c r="AZ39" s="2"/>
      <c r="BA39" s="2"/>
    </row>
    <row r="40" spans="1:53" x14ac:dyDescent="0.25">
      <c r="A40" s="2" t="s">
        <v>54</v>
      </c>
      <c r="B40" s="2" t="str">
        <f t="shared" ca="1" si="3"/>
        <v/>
      </c>
      <c r="C40" s="2" t="e">
        <f ca="1">+IF(IFTA_Quarterly!$I57&gt;0,IFTA_Quarterly!$I57*TEST!C$5/100*C$3,0)</f>
        <v>#VALUE!</v>
      </c>
      <c r="D40" s="28" t="e">
        <f ca="1">+IF(IFTA_Quarterly!$I57&gt;0,IFTA_Quarterly!$I57*TEST!D$5/100*D$3,0)</f>
        <v>#VALUE!</v>
      </c>
      <c r="E40" s="28" t="e">
        <f ca="1">+IF(IFTA_Quarterly!$I57&gt;0,IFTA_Quarterly!$I57*TEST!E$5/100*E$3,0)</f>
        <v>#VALUE!</v>
      </c>
      <c r="F40" s="28" t="e">
        <f ca="1">+IF(IFTA_Quarterly!$I57&gt;0,IFTA_Quarterly!$I57*TEST!F$5/100*F$3,0)</f>
        <v>#VALUE!</v>
      </c>
      <c r="G40" s="28" t="e">
        <f ca="1">+IF(IFTA_Quarterly!$I57&gt;0,IFTA_Quarterly!$I57*TEST!G$5/100*G$3,0)</f>
        <v>#VALUE!</v>
      </c>
      <c r="H40" s="28" t="e">
        <f ca="1">+IF(IFTA_Quarterly!$I57&gt;0,IFTA_Quarterly!$I57*TEST!H$5/100*H$3,0)</f>
        <v>#VALUE!</v>
      </c>
      <c r="I40" s="28" t="e">
        <f ca="1">+IF(IFTA_Quarterly!$I57&gt;0,IFTA_Quarterly!$I57*TEST!I$5/100*I$3,0)</f>
        <v>#VALUE!</v>
      </c>
      <c r="J40" s="28" t="e">
        <f ca="1">+IF(IFTA_Quarterly!$I57&gt;0,IFTA_Quarterly!$I57*TEST!J$5/100*J$3,0)</f>
        <v>#VALUE!</v>
      </c>
      <c r="K40" s="28" t="e">
        <f ca="1">+IF(IFTA_Quarterly!$I57&gt;0,IFTA_Quarterly!$I57*TEST!K$5/100*K$3,0)</f>
        <v>#VALUE!</v>
      </c>
      <c r="L40" s="28" t="e">
        <f ca="1">+IF(IFTA_Quarterly!$I57&gt;0,IFTA_Quarterly!$I57*TEST!L$5/100*L$3,0)</f>
        <v>#VALUE!</v>
      </c>
      <c r="M40" s="28" t="e">
        <f ca="1">+IF(IFTA_Quarterly!$I57&gt;0,IFTA_Quarterly!$I57*TEST!M$5/100*M$3,0)</f>
        <v>#VALUE!</v>
      </c>
      <c r="N40" s="28" t="e">
        <f ca="1">+IF(IFTA_Quarterly!$I57&gt;0,IFTA_Quarterly!$I57*TEST!N$5/100*N$3,0)</f>
        <v>#VALUE!</v>
      </c>
      <c r="O40" s="28" t="e">
        <f ca="1">+IF(IFTA_Quarterly!$I57&gt;0,IFTA_Quarterly!$I57*TEST!O$5/100*O$3,0)</f>
        <v>#VALUE!</v>
      </c>
      <c r="P40" s="28" t="e">
        <f ca="1">+IF(IFTA_Quarterly!$I57&gt;0,IFTA_Quarterly!$I57*TEST!P$5/100*P$3,0)</f>
        <v>#VALUE!</v>
      </c>
      <c r="Q40" s="28" t="e">
        <f ca="1">+IF(IFTA_Quarterly!$I57&gt;0,IFTA_Quarterly!$I57*TEST!Q$5/100*Q$3,0)</f>
        <v>#VALUE!</v>
      </c>
      <c r="R40" s="28" t="e">
        <f ca="1">+IF(IFTA_Quarterly!$I57&gt;0,IFTA_Quarterly!$I57*TEST!R$5/100*R$3,0)</f>
        <v>#VALUE!</v>
      </c>
      <c r="S40" s="28" t="e">
        <f ca="1">+IF(IFTA_Quarterly!$I57&gt;0,IFTA_Quarterly!$I57*TEST!S$5/100*S$3,0)</f>
        <v>#VALUE!</v>
      </c>
      <c r="T40" s="28" t="e">
        <f ca="1">+IF(IFTA_Quarterly!$I57&gt;0,IFTA_Quarterly!$I57*TEST!T$5/100*T$3,0)</f>
        <v>#VALUE!</v>
      </c>
      <c r="U40" s="28" t="e">
        <f ca="1">+IF(IFTA_Quarterly!$I57&gt;0,IFTA_Quarterly!$I57*TEST!U$5/100*U$3,0)</f>
        <v>#VALUE!</v>
      </c>
      <c r="V40" s="28" t="e">
        <f ca="1">+IF(IFTA_Quarterly!$I57&gt;0,IFTA_Quarterly!$I57*TEST!V$5/100*V$3,0)</f>
        <v>#VALUE!</v>
      </c>
      <c r="W40" s="28" t="e">
        <f ca="1">+IF(IFTA_Quarterly!$I57&gt;0,IFTA_Quarterly!$I57*TEST!W$5/100*W$3,0)</f>
        <v>#VALUE!</v>
      </c>
      <c r="X40" s="28" t="e">
        <f ca="1">+IF(IFTA_Quarterly!$I57&gt;0,IFTA_Quarterly!$I57*TEST!X$5/100*X$3,0)</f>
        <v>#VALUE!</v>
      </c>
      <c r="Y40" s="28" t="e">
        <f ca="1">+IF(IFTA_Quarterly!$I57&gt;0,IFTA_Quarterly!$I57*TEST!Y$5/100*Y$3,0)</f>
        <v>#VALUE!</v>
      </c>
      <c r="Z40" s="28" t="e">
        <f ca="1">+IF(IFTA_Quarterly!$I57&gt;0,IFTA_Quarterly!$I57*TEST!Z$5/100*Z$3,0)</f>
        <v>#VALUE!</v>
      </c>
      <c r="AA40" s="28" t="e">
        <f ca="1">+IF(IFTA_Quarterly!$I57&gt;0,IFTA_Quarterly!$I57*TEST!AA$5/100*AA$3,0)</f>
        <v>#VALUE!</v>
      </c>
      <c r="AB40" s="28" t="e">
        <f ca="1">+IF(IFTA_Quarterly!$I57&gt;0,IFTA_Quarterly!$I57*TEST!AB$5/100*AB$3,0)</f>
        <v>#VALUE!</v>
      </c>
      <c r="AC40" s="28" t="e">
        <f ca="1">+IF(IFTA_Quarterly!$I57&gt;0,IFTA_Quarterly!$I57*TEST!AC$5/100*AC$3,0)</f>
        <v>#VALUE!</v>
      </c>
      <c r="AD40" s="28" t="e">
        <f ca="1">+IF(IFTA_Quarterly!$I57&gt;0,IFTA_Quarterly!$I57*TEST!AD$5/100*AD$3,0)</f>
        <v>#VALUE!</v>
      </c>
      <c r="AE40" s="2"/>
      <c r="AF40" s="2"/>
      <c r="AG40" s="2"/>
      <c r="AH40" s="2"/>
      <c r="AI40" s="2"/>
      <c r="AJ40" s="2"/>
      <c r="AK40" s="2"/>
      <c r="AL40" s="2"/>
      <c r="AM40" s="2"/>
      <c r="AN40" s="2"/>
      <c r="AO40" s="2"/>
      <c r="AP40" s="2"/>
      <c r="AQ40" s="2"/>
      <c r="AR40" s="2"/>
      <c r="AS40" s="2"/>
      <c r="AT40" s="2"/>
      <c r="AU40" s="2"/>
      <c r="AV40" s="2"/>
      <c r="AW40" s="2"/>
      <c r="AX40" s="2"/>
      <c r="AY40" s="2"/>
      <c r="AZ40" s="2"/>
      <c r="BA40" s="2"/>
    </row>
    <row r="41" spans="1:53" x14ac:dyDescent="0.25">
      <c r="A41" s="2" t="s">
        <v>55</v>
      </c>
      <c r="B41" s="2" t="str">
        <f t="shared" ca="1" si="3"/>
        <v/>
      </c>
      <c r="C41" s="2" t="e">
        <f ca="1">+IF(IFTA_Quarterly!$I58&gt;0,IFTA_Quarterly!$I58*TEST!C$5/100*C$3,0)</f>
        <v>#VALUE!</v>
      </c>
      <c r="D41" s="28" t="e">
        <f ca="1">+IF(IFTA_Quarterly!$I58&gt;0,IFTA_Quarterly!$I58*TEST!D$5/100*D$3,0)</f>
        <v>#VALUE!</v>
      </c>
      <c r="E41" s="28" t="e">
        <f ca="1">+IF(IFTA_Quarterly!$I58&gt;0,IFTA_Quarterly!$I58*TEST!E$5/100*E$3,0)</f>
        <v>#VALUE!</v>
      </c>
      <c r="F41" s="28" t="e">
        <f ca="1">+IF(IFTA_Quarterly!$I58&gt;0,IFTA_Quarterly!$I58*TEST!F$5/100*F$3,0)</f>
        <v>#VALUE!</v>
      </c>
      <c r="G41" s="28" t="e">
        <f ca="1">+IF(IFTA_Quarterly!$I58&gt;0,IFTA_Quarterly!$I58*TEST!G$5/100*G$3,0)</f>
        <v>#VALUE!</v>
      </c>
      <c r="H41" s="28" t="e">
        <f ca="1">+IF(IFTA_Quarterly!$I58&gt;0,IFTA_Quarterly!$I58*TEST!H$5/100*H$3,0)</f>
        <v>#VALUE!</v>
      </c>
      <c r="I41" s="28" t="e">
        <f ca="1">+IF(IFTA_Quarterly!$I58&gt;0,IFTA_Quarterly!$I58*TEST!I$5/100*I$3,0)</f>
        <v>#VALUE!</v>
      </c>
      <c r="J41" s="28" t="e">
        <f ca="1">+IF(IFTA_Quarterly!$I58&gt;0,IFTA_Quarterly!$I58*TEST!J$5/100*J$3,0)</f>
        <v>#VALUE!</v>
      </c>
      <c r="K41" s="28" t="e">
        <f ca="1">+IF(IFTA_Quarterly!$I58&gt;0,IFTA_Quarterly!$I58*TEST!K$5/100*K$3,0)</f>
        <v>#VALUE!</v>
      </c>
      <c r="L41" s="28" t="e">
        <f ca="1">+IF(IFTA_Quarterly!$I58&gt;0,IFTA_Quarterly!$I58*TEST!L$5/100*L$3,0)</f>
        <v>#VALUE!</v>
      </c>
      <c r="M41" s="28" t="e">
        <f ca="1">+IF(IFTA_Quarterly!$I58&gt;0,IFTA_Quarterly!$I58*TEST!M$5/100*M$3,0)</f>
        <v>#VALUE!</v>
      </c>
      <c r="N41" s="28" t="e">
        <f ca="1">+IF(IFTA_Quarterly!$I58&gt;0,IFTA_Quarterly!$I58*TEST!N$5/100*N$3,0)</f>
        <v>#VALUE!</v>
      </c>
      <c r="O41" s="28" t="e">
        <f ca="1">+IF(IFTA_Quarterly!$I58&gt;0,IFTA_Quarterly!$I58*TEST!O$5/100*O$3,0)</f>
        <v>#VALUE!</v>
      </c>
      <c r="P41" s="28" t="e">
        <f ca="1">+IF(IFTA_Quarterly!$I58&gt;0,IFTA_Quarterly!$I58*TEST!P$5/100*P$3,0)</f>
        <v>#VALUE!</v>
      </c>
      <c r="Q41" s="28" t="e">
        <f ca="1">+IF(IFTA_Quarterly!$I58&gt;0,IFTA_Quarterly!$I58*TEST!Q$5/100*Q$3,0)</f>
        <v>#VALUE!</v>
      </c>
      <c r="R41" s="28" t="e">
        <f ca="1">+IF(IFTA_Quarterly!$I58&gt;0,IFTA_Quarterly!$I58*TEST!R$5/100*R$3,0)</f>
        <v>#VALUE!</v>
      </c>
      <c r="S41" s="28" t="e">
        <f ca="1">+IF(IFTA_Quarterly!$I58&gt;0,IFTA_Quarterly!$I58*TEST!S$5/100*S$3,0)</f>
        <v>#VALUE!</v>
      </c>
      <c r="T41" s="28" t="e">
        <f ca="1">+IF(IFTA_Quarterly!$I58&gt;0,IFTA_Quarterly!$I58*TEST!T$5/100*T$3,0)</f>
        <v>#VALUE!</v>
      </c>
      <c r="U41" s="28" t="e">
        <f ca="1">+IF(IFTA_Quarterly!$I58&gt;0,IFTA_Quarterly!$I58*TEST!U$5/100*U$3,0)</f>
        <v>#VALUE!</v>
      </c>
      <c r="V41" s="28" t="e">
        <f ca="1">+IF(IFTA_Quarterly!$I58&gt;0,IFTA_Quarterly!$I58*TEST!V$5/100*V$3,0)</f>
        <v>#VALUE!</v>
      </c>
      <c r="W41" s="28" t="e">
        <f ca="1">+IF(IFTA_Quarterly!$I58&gt;0,IFTA_Quarterly!$I58*TEST!W$5/100*W$3,0)</f>
        <v>#VALUE!</v>
      </c>
      <c r="X41" s="28" t="e">
        <f ca="1">+IF(IFTA_Quarterly!$I58&gt;0,IFTA_Quarterly!$I58*TEST!X$5/100*X$3,0)</f>
        <v>#VALUE!</v>
      </c>
      <c r="Y41" s="28" t="e">
        <f ca="1">+IF(IFTA_Quarterly!$I58&gt;0,IFTA_Quarterly!$I58*TEST!Y$5/100*Y$3,0)</f>
        <v>#VALUE!</v>
      </c>
      <c r="Z41" s="28" t="e">
        <f ca="1">+IF(IFTA_Quarterly!$I58&gt;0,IFTA_Quarterly!$I58*TEST!Z$5/100*Z$3,0)</f>
        <v>#VALUE!</v>
      </c>
      <c r="AA41" s="28" t="e">
        <f ca="1">+IF(IFTA_Quarterly!$I58&gt;0,IFTA_Quarterly!$I58*TEST!AA$5/100*AA$3,0)</f>
        <v>#VALUE!</v>
      </c>
      <c r="AB41" s="28" t="e">
        <f ca="1">+IF(IFTA_Quarterly!$I58&gt;0,IFTA_Quarterly!$I58*TEST!AB$5/100*AB$3,0)</f>
        <v>#VALUE!</v>
      </c>
      <c r="AC41" s="28" t="e">
        <f ca="1">+IF(IFTA_Quarterly!$I58&gt;0,IFTA_Quarterly!$I58*TEST!AC$5/100*AC$3,0)</f>
        <v>#VALUE!</v>
      </c>
      <c r="AD41" s="28" t="e">
        <f ca="1">+IF(IFTA_Quarterly!$I58&gt;0,IFTA_Quarterly!$I58*TEST!AD$5/100*AD$3,0)</f>
        <v>#VALUE!</v>
      </c>
      <c r="AE41" s="2"/>
      <c r="AF41" s="2"/>
      <c r="AG41" s="2"/>
      <c r="AH41" s="2"/>
      <c r="AI41" s="2"/>
      <c r="AJ41" s="2"/>
      <c r="AK41" s="2"/>
      <c r="AL41" s="2"/>
      <c r="AM41" s="2"/>
      <c r="AN41" s="2"/>
      <c r="AO41" s="2"/>
      <c r="AP41" s="2"/>
      <c r="AQ41" s="2"/>
      <c r="AR41" s="2"/>
      <c r="AS41" s="2"/>
      <c r="AT41" s="2"/>
      <c r="AU41" s="2"/>
      <c r="AV41" s="2"/>
      <c r="AW41" s="2"/>
      <c r="AX41" s="2"/>
      <c r="AY41" s="2"/>
      <c r="AZ41" s="2"/>
      <c r="BA41" s="2"/>
    </row>
    <row r="42" spans="1:53" x14ac:dyDescent="0.25">
      <c r="A42" s="2" t="s">
        <v>190</v>
      </c>
      <c r="B42" s="2" t="str">
        <f t="shared" ca="1" si="3"/>
        <v/>
      </c>
      <c r="C42" s="2" t="e">
        <f ca="1">+IF(IFTA_Quarterly!$I59&gt;0,IFTA_Quarterly!$I59*TEST!C$5/100*C$3,0)</f>
        <v>#VALUE!</v>
      </c>
      <c r="D42" s="28" t="e">
        <f ca="1">+IF(IFTA_Quarterly!$I59&gt;0,IFTA_Quarterly!$I59*TEST!D$5/100*D$3,0)</f>
        <v>#VALUE!</v>
      </c>
      <c r="E42" s="28" t="e">
        <f ca="1">+IF(IFTA_Quarterly!$I59&gt;0,IFTA_Quarterly!$I59*TEST!E$5/100*E$3,0)</f>
        <v>#VALUE!</v>
      </c>
      <c r="F42" s="28" t="e">
        <f ca="1">+IF(IFTA_Quarterly!$I59&gt;0,IFTA_Quarterly!$I59*TEST!F$5/100*F$3,0)</f>
        <v>#VALUE!</v>
      </c>
      <c r="G42" s="28" t="e">
        <f ca="1">+IF(IFTA_Quarterly!$I59&gt;0,IFTA_Quarterly!$I59*TEST!G$5/100*G$3,0)</f>
        <v>#VALUE!</v>
      </c>
      <c r="H42" s="28" t="e">
        <f ca="1">+IF(IFTA_Quarterly!$I59&gt;0,IFTA_Quarterly!$I59*TEST!H$5/100*H$3,0)</f>
        <v>#VALUE!</v>
      </c>
      <c r="I42" s="28" t="e">
        <f ca="1">+IF(IFTA_Quarterly!$I59&gt;0,IFTA_Quarterly!$I59*TEST!I$5/100*I$3,0)</f>
        <v>#VALUE!</v>
      </c>
      <c r="J42" s="28" t="e">
        <f ca="1">+IF(IFTA_Quarterly!$I59&gt;0,IFTA_Quarterly!$I59*TEST!J$5/100*J$3,0)</f>
        <v>#VALUE!</v>
      </c>
      <c r="K42" s="28" t="e">
        <f ca="1">+IF(IFTA_Quarterly!$I59&gt;0,IFTA_Quarterly!$I59*TEST!K$5/100*K$3,0)</f>
        <v>#VALUE!</v>
      </c>
      <c r="L42" s="28" t="e">
        <f ca="1">+IF(IFTA_Quarterly!$I59&gt;0,IFTA_Quarterly!$I59*TEST!L$5/100*L$3,0)</f>
        <v>#VALUE!</v>
      </c>
      <c r="M42" s="28" t="e">
        <f ca="1">+IF(IFTA_Quarterly!$I59&gt;0,IFTA_Quarterly!$I59*TEST!M$5/100*M$3,0)</f>
        <v>#VALUE!</v>
      </c>
      <c r="N42" s="28" t="e">
        <f ca="1">+IF(IFTA_Quarterly!$I59&gt;0,IFTA_Quarterly!$I59*TEST!N$5/100*N$3,0)</f>
        <v>#VALUE!</v>
      </c>
      <c r="O42" s="28" t="e">
        <f ca="1">+IF(IFTA_Quarterly!$I59&gt;0,IFTA_Quarterly!$I59*TEST!O$5/100*O$3,0)</f>
        <v>#VALUE!</v>
      </c>
      <c r="P42" s="28" t="e">
        <f ca="1">+IF(IFTA_Quarterly!$I59&gt;0,IFTA_Quarterly!$I59*TEST!P$5/100*P$3,0)</f>
        <v>#VALUE!</v>
      </c>
      <c r="Q42" s="28" t="e">
        <f ca="1">+IF(IFTA_Quarterly!$I59&gt;0,IFTA_Quarterly!$I59*TEST!Q$5/100*Q$3,0)</f>
        <v>#VALUE!</v>
      </c>
      <c r="R42" s="28" t="e">
        <f ca="1">+IF(IFTA_Quarterly!$I59&gt;0,IFTA_Quarterly!$I59*TEST!R$5/100*R$3,0)</f>
        <v>#VALUE!</v>
      </c>
      <c r="S42" s="28" t="e">
        <f ca="1">+IF(IFTA_Quarterly!$I59&gt;0,IFTA_Quarterly!$I59*TEST!S$5/100*S$3,0)</f>
        <v>#VALUE!</v>
      </c>
      <c r="T42" s="28" t="e">
        <f ca="1">+IF(IFTA_Quarterly!$I59&gt;0,IFTA_Quarterly!$I59*TEST!T$5/100*T$3,0)</f>
        <v>#VALUE!</v>
      </c>
      <c r="U42" s="28" t="e">
        <f ca="1">+IF(IFTA_Quarterly!$I59&gt;0,IFTA_Quarterly!$I59*TEST!U$5/100*U$3,0)</f>
        <v>#VALUE!</v>
      </c>
      <c r="V42" s="28" t="e">
        <f ca="1">+IF(IFTA_Quarterly!$I59&gt;0,IFTA_Quarterly!$I59*TEST!V$5/100*V$3,0)</f>
        <v>#VALUE!</v>
      </c>
      <c r="W42" s="28" t="e">
        <f ca="1">+IF(IFTA_Quarterly!$I59&gt;0,IFTA_Quarterly!$I59*TEST!W$5/100*W$3,0)</f>
        <v>#VALUE!</v>
      </c>
      <c r="X42" s="28" t="e">
        <f ca="1">+IF(IFTA_Quarterly!$I59&gt;0,IFTA_Quarterly!$I59*TEST!X$5/100*X$3,0)</f>
        <v>#VALUE!</v>
      </c>
      <c r="Y42" s="28" t="e">
        <f ca="1">+IF(IFTA_Quarterly!$I59&gt;0,IFTA_Quarterly!$I59*TEST!Y$5/100*Y$3,0)</f>
        <v>#VALUE!</v>
      </c>
      <c r="Z42" s="28" t="e">
        <f ca="1">+IF(IFTA_Quarterly!$I59&gt;0,IFTA_Quarterly!$I59*TEST!Z$5/100*Z$3,0)</f>
        <v>#VALUE!</v>
      </c>
      <c r="AA42" s="28" t="e">
        <f ca="1">+IF(IFTA_Quarterly!$I59&gt;0,IFTA_Quarterly!$I59*TEST!AA$5/100*AA$3,0)</f>
        <v>#VALUE!</v>
      </c>
      <c r="AB42" s="28" t="e">
        <f ca="1">+IF(IFTA_Quarterly!$I59&gt;0,IFTA_Quarterly!$I59*TEST!AB$5/100*AB$3,0)</f>
        <v>#VALUE!</v>
      </c>
      <c r="AC42" s="28" t="e">
        <f ca="1">+IF(IFTA_Quarterly!$I59&gt;0,IFTA_Quarterly!$I59*TEST!AC$5/100*AC$3,0)</f>
        <v>#VALUE!</v>
      </c>
      <c r="AD42" s="28" t="e">
        <f ca="1">+IF(IFTA_Quarterly!$I59&gt;0,IFTA_Quarterly!$I59*TEST!AD$5/100*AD$3,0)</f>
        <v>#VALUE!</v>
      </c>
      <c r="AE42" s="2"/>
      <c r="AF42" s="2"/>
      <c r="AG42" s="2"/>
      <c r="AH42" s="2"/>
      <c r="AI42" s="2"/>
      <c r="AJ42" s="2"/>
      <c r="AK42" s="2"/>
      <c r="AL42" s="2"/>
      <c r="AM42" s="2"/>
      <c r="AN42" s="2"/>
      <c r="AO42" s="2"/>
      <c r="AP42" s="2"/>
      <c r="AQ42" s="2"/>
      <c r="AR42" s="2"/>
      <c r="AS42" s="2"/>
      <c r="AT42" s="2"/>
      <c r="AU42" s="2"/>
      <c r="AV42" s="2"/>
      <c r="AW42" s="2"/>
      <c r="AX42" s="2"/>
      <c r="AY42" s="2"/>
      <c r="AZ42" s="2"/>
      <c r="BA42" s="2"/>
    </row>
    <row r="43" spans="1:53" x14ac:dyDescent="0.25">
      <c r="A43" s="2" t="s">
        <v>56</v>
      </c>
      <c r="B43" s="2" t="str">
        <f t="shared" ca="1" si="3"/>
        <v/>
      </c>
      <c r="C43" s="2" t="e">
        <f ca="1">+IF(IFTA_Quarterly!$I60&gt;0,IFTA_Quarterly!$I60*TEST!C$5/100*C$3,0)</f>
        <v>#VALUE!</v>
      </c>
      <c r="D43" s="28" t="e">
        <f ca="1">+IF(IFTA_Quarterly!$I60&gt;0,IFTA_Quarterly!$I60*TEST!D$5/100*D$3,0)</f>
        <v>#VALUE!</v>
      </c>
      <c r="E43" s="28" t="e">
        <f ca="1">+IF(IFTA_Quarterly!$I60&gt;0,IFTA_Quarterly!$I60*TEST!E$5/100*E$3,0)</f>
        <v>#VALUE!</v>
      </c>
      <c r="F43" s="28" t="e">
        <f ca="1">+IF(IFTA_Quarterly!$I60&gt;0,IFTA_Quarterly!$I60*TEST!F$5/100*F$3,0)</f>
        <v>#VALUE!</v>
      </c>
      <c r="G43" s="28" t="e">
        <f ca="1">+IF(IFTA_Quarterly!$I60&gt;0,IFTA_Quarterly!$I60*TEST!G$5/100*G$3,0)</f>
        <v>#VALUE!</v>
      </c>
      <c r="H43" s="28" t="e">
        <f ca="1">+IF(IFTA_Quarterly!$I60&gt;0,IFTA_Quarterly!$I60*TEST!H$5/100*H$3,0)</f>
        <v>#VALUE!</v>
      </c>
      <c r="I43" s="28" t="e">
        <f ca="1">+IF(IFTA_Quarterly!$I60&gt;0,IFTA_Quarterly!$I60*TEST!I$5/100*I$3,0)</f>
        <v>#VALUE!</v>
      </c>
      <c r="J43" s="28" t="e">
        <f ca="1">+IF(IFTA_Quarterly!$I60&gt;0,IFTA_Quarterly!$I60*TEST!J$5/100*J$3,0)</f>
        <v>#VALUE!</v>
      </c>
      <c r="K43" s="28" t="e">
        <f ca="1">+IF(IFTA_Quarterly!$I60&gt;0,IFTA_Quarterly!$I60*TEST!K$5/100*K$3,0)</f>
        <v>#VALUE!</v>
      </c>
      <c r="L43" s="28" t="e">
        <f ca="1">+IF(IFTA_Quarterly!$I60&gt;0,IFTA_Quarterly!$I60*TEST!L$5/100*L$3,0)</f>
        <v>#VALUE!</v>
      </c>
      <c r="M43" s="28" t="e">
        <f ca="1">+IF(IFTA_Quarterly!$I60&gt;0,IFTA_Quarterly!$I60*TEST!M$5/100*M$3,0)</f>
        <v>#VALUE!</v>
      </c>
      <c r="N43" s="28" t="e">
        <f ca="1">+IF(IFTA_Quarterly!$I60&gt;0,IFTA_Quarterly!$I60*TEST!N$5/100*N$3,0)</f>
        <v>#VALUE!</v>
      </c>
      <c r="O43" s="28" t="e">
        <f ca="1">+IF(IFTA_Quarterly!$I60&gt;0,IFTA_Quarterly!$I60*TEST!O$5/100*O$3,0)</f>
        <v>#VALUE!</v>
      </c>
      <c r="P43" s="28" t="e">
        <f ca="1">+IF(IFTA_Quarterly!$I60&gt;0,IFTA_Quarterly!$I60*TEST!P$5/100*P$3,0)</f>
        <v>#VALUE!</v>
      </c>
      <c r="Q43" s="28" t="e">
        <f ca="1">+IF(IFTA_Quarterly!$I60&gt;0,IFTA_Quarterly!$I60*TEST!Q$5/100*Q$3,0)</f>
        <v>#VALUE!</v>
      </c>
      <c r="R43" s="28" t="e">
        <f ca="1">+IF(IFTA_Quarterly!$I60&gt;0,IFTA_Quarterly!$I60*TEST!R$5/100*R$3,0)</f>
        <v>#VALUE!</v>
      </c>
      <c r="S43" s="28" t="e">
        <f ca="1">+IF(IFTA_Quarterly!$I60&gt;0,IFTA_Quarterly!$I60*TEST!S$5/100*S$3,0)</f>
        <v>#VALUE!</v>
      </c>
      <c r="T43" s="28" t="e">
        <f ca="1">+IF(IFTA_Quarterly!$I60&gt;0,IFTA_Quarterly!$I60*TEST!T$5/100*T$3,0)</f>
        <v>#VALUE!</v>
      </c>
      <c r="U43" s="28" t="e">
        <f ca="1">+IF(IFTA_Quarterly!$I60&gt;0,IFTA_Quarterly!$I60*TEST!U$5/100*U$3,0)</f>
        <v>#VALUE!</v>
      </c>
      <c r="V43" s="28" t="e">
        <f ca="1">+IF(IFTA_Quarterly!$I60&gt;0,IFTA_Quarterly!$I60*TEST!V$5/100*V$3,0)</f>
        <v>#VALUE!</v>
      </c>
      <c r="W43" s="28" t="e">
        <f ca="1">+IF(IFTA_Quarterly!$I60&gt;0,IFTA_Quarterly!$I60*TEST!W$5/100*W$3,0)</f>
        <v>#VALUE!</v>
      </c>
      <c r="X43" s="28" t="e">
        <f ca="1">+IF(IFTA_Quarterly!$I60&gt;0,IFTA_Quarterly!$I60*TEST!X$5/100*X$3,0)</f>
        <v>#VALUE!</v>
      </c>
      <c r="Y43" s="28" t="e">
        <f ca="1">+IF(IFTA_Quarterly!$I60&gt;0,IFTA_Quarterly!$I60*TEST!Y$5/100*Y$3,0)</f>
        <v>#VALUE!</v>
      </c>
      <c r="Z43" s="28" t="e">
        <f ca="1">+IF(IFTA_Quarterly!$I60&gt;0,IFTA_Quarterly!$I60*TEST!Z$5/100*Z$3,0)</f>
        <v>#VALUE!</v>
      </c>
      <c r="AA43" s="28" t="e">
        <f ca="1">+IF(IFTA_Quarterly!$I60&gt;0,IFTA_Quarterly!$I60*TEST!AA$5/100*AA$3,0)</f>
        <v>#VALUE!</v>
      </c>
      <c r="AB43" s="28" t="e">
        <f ca="1">+IF(IFTA_Quarterly!$I60&gt;0,IFTA_Quarterly!$I60*TEST!AB$5/100*AB$3,0)</f>
        <v>#VALUE!</v>
      </c>
      <c r="AC43" s="28" t="e">
        <f ca="1">+IF(IFTA_Quarterly!$I60&gt;0,IFTA_Quarterly!$I60*TEST!AC$5/100*AC$3,0)</f>
        <v>#VALUE!</v>
      </c>
      <c r="AD43" s="28" t="e">
        <f ca="1">+IF(IFTA_Quarterly!$I60&gt;0,IFTA_Quarterly!$I60*TEST!AD$5/100*AD$3,0)</f>
        <v>#VALUE!</v>
      </c>
      <c r="AE43" s="2"/>
      <c r="AF43" s="2"/>
      <c r="AG43" s="2"/>
      <c r="AH43" s="2"/>
      <c r="AI43" s="2"/>
      <c r="AJ43" s="2"/>
      <c r="AK43" s="2"/>
      <c r="AL43" s="2"/>
      <c r="AM43" s="2"/>
      <c r="AN43" s="2"/>
      <c r="AO43" s="2"/>
      <c r="AP43" s="2"/>
      <c r="AQ43" s="2"/>
      <c r="AR43" s="2"/>
      <c r="AS43" s="2"/>
      <c r="AT43" s="2"/>
      <c r="AU43" s="2"/>
      <c r="AV43" s="2"/>
      <c r="AW43" s="2"/>
      <c r="AX43" s="2"/>
      <c r="AY43" s="2"/>
      <c r="AZ43" s="2"/>
      <c r="BA43" s="2"/>
    </row>
    <row r="44" spans="1:53" x14ac:dyDescent="0.25">
      <c r="A44" s="2" t="s">
        <v>57</v>
      </c>
      <c r="B44" s="2" t="str">
        <f t="shared" ca="1" si="3"/>
        <v/>
      </c>
      <c r="C44" s="2" t="e">
        <f ca="1">+IF(IFTA_Quarterly!$I61&gt;0,IFTA_Quarterly!$I61*TEST!C$5/100*C$3,0)</f>
        <v>#VALUE!</v>
      </c>
      <c r="D44" s="28" t="e">
        <f ca="1">+IF(IFTA_Quarterly!$I61&gt;0,IFTA_Quarterly!$I61*TEST!D$5/100*D$3,0)</f>
        <v>#VALUE!</v>
      </c>
      <c r="E44" s="28" t="e">
        <f ca="1">+IF(IFTA_Quarterly!$I61&gt;0,IFTA_Quarterly!$I61*TEST!E$5/100*E$3,0)</f>
        <v>#VALUE!</v>
      </c>
      <c r="F44" s="28" t="e">
        <f ca="1">+IF(IFTA_Quarterly!$I61&gt;0,IFTA_Quarterly!$I61*TEST!F$5/100*F$3,0)</f>
        <v>#VALUE!</v>
      </c>
      <c r="G44" s="28" t="e">
        <f ca="1">+IF(IFTA_Quarterly!$I61&gt;0,IFTA_Quarterly!$I61*TEST!G$5/100*G$3,0)</f>
        <v>#VALUE!</v>
      </c>
      <c r="H44" s="28" t="e">
        <f ca="1">+IF(IFTA_Quarterly!$I61&gt;0,IFTA_Quarterly!$I61*TEST!H$5/100*H$3,0)</f>
        <v>#VALUE!</v>
      </c>
      <c r="I44" s="28" t="e">
        <f ca="1">+IF(IFTA_Quarterly!$I61&gt;0,IFTA_Quarterly!$I61*TEST!I$5/100*I$3,0)</f>
        <v>#VALUE!</v>
      </c>
      <c r="J44" s="28" t="e">
        <f ca="1">+IF(IFTA_Quarterly!$I61&gt;0,IFTA_Quarterly!$I61*TEST!J$5/100*J$3,0)</f>
        <v>#VALUE!</v>
      </c>
      <c r="K44" s="28" t="e">
        <f ca="1">+IF(IFTA_Quarterly!$I61&gt;0,IFTA_Quarterly!$I61*TEST!K$5/100*K$3,0)</f>
        <v>#VALUE!</v>
      </c>
      <c r="L44" s="28" t="e">
        <f ca="1">+IF(IFTA_Quarterly!$I61&gt;0,IFTA_Quarterly!$I61*TEST!L$5/100*L$3,0)</f>
        <v>#VALUE!</v>
      </c>
      <c r="M44" s="28" t="e">
        <f ca="1">+IF(IFTA_Quarterly!$I61&gt;0,IFTA_Quarterly!$I61*TEST!M$5/100*M$3,0)</f>
        <v>#VALUE!</v>
      </c>
      <c r="N44" s="28" t="e">
        <f ca="1">+IF(IFTA_Quarterly!$I61&gt;0,IFTA_Quarterly!$I61*TEST!N$5/100*N$3,0)</f>
        <v>#VALUE!</v>
      </c>
      <c r="O44" s="28" t="e">
        <f ca="1">+IF(IFTA_Quarterly!$I61&gt;0,IFTA_Quarterly!$I61*TEST!O$5/100*O$3,0)</f>
        <v>#VALUE!</v>
      </c>
      <c r="P44" s="28" t="e">
        <f ca="1">+IF(IFTA_Quarterly!$I61&gt;0,IFTA_Quarterly!$I61*TEST!P$5/100*P$3,0)</f>
        <v>#VALUE!</v>
      </c>
      <c r="Q44" s="28" t="e">
        <f ca="1">+IF(IFTA_Quarterly!$I61&gt;0,IFTA_Quarterly!$I61*TEST!Q$5/100*Q$3,0)</f>
        <v>#VALUE!</v>
      </c>
      <c r="R44" s="28" t="e">
        <f ca="1">+IF(IFTA_Quarterly!$I61&gt;0,IFTA_Quarterly!$I61*TEST!R$5/100*R$3,0)</f>
        <v>#VALUE!</v>
      </c>
      <c r="S44" s="28" t="e">
        <f ca="1">+IF(IFTA_Quarterly!$I61&gt;0,IFTA_Quarterly!$I61*TEST!S$5/100*S$3,0)</f>
        <v>#VALUE!</v>
      </c>
      <c r="T44" s="28" t="e">
        <f ca="1">+IF(IFTA_Quarterly!$I61&gt;0,IFTA_Quarterly!$I61*TEST!T$5/100*T$3,0)</f>
        <v>#VALUE!</v>
      </c>
      <c r="U44" s="28" t="e">
        <f ca="1">+IF(IFTA_Quarterly!$I61&gt;0,IFTA_Quarterly!$I61*TEST!U$5/100*U$3,0)</f>
        <v>#VALUE!</v>
      </c>
      <c r="V44" s="28" t="e">
        <f ca="1">+IF(IFTA_Quarterly!$I61&gt;0,IFTA_Quarterly!$I61*TEST!V$5/100*V$3,0)</f>
        <v>#VALUE!</v>
      </c>
      <c r="W44" s="28" t="e">
        <f ca="1">+IF(IFTA_Quarterly!$I61&gt;0,IFTA_Quarterly!$I61*TEST!W$5/100*W$3,0)</f>
        <v>#VALUE!</v>
      </c>
      <c r="X44" s="28" t="e">
        <f ca="1">+IF(IFTA_Quarterly!$I61&gt;0,IFTA_Quarterly!$I61*TEST!X$5/100*X$3,0)</f>
        <v>#VALUE!</v>
      </c>
      <c r="Y44" s="28" t="e">
        <f ca="1">+IF(IFTA_Quarterly!$I61&gt;0,IFTA_Quarterly!$I61*TEST!Y$5/100*Y$3,0)</f>
        <v>#VALUE!</v>
      </c>
      <c r="Z44" s="28" t="e">
        <f ca="1">+IF(IFTA_Quarterly!$I61&gt;0,IFTA_Quarterly!$I61*TEST!Z$5/100*Z$3,0)</f>
        <v>#VALUE!</v>
      </c>
      <c r="AA44" s="28" t="e">
        <f ca="1">+IF(IFTA_Quarterly!$I61&gt;0,IFTA_Quarterly!$I61*TEST!AA$5/100*AA$3,0)</f>
        <v>#VALUE!</v>
      </c>
      <c r="AB44" s="28" t="e">
        <f ca="1">+IF(IFTA_Quarterly!$I61&gt;0,IFTA_Quarterly!$I61*TEST!AB$5/100*AB$3,0)</f>
        <v>#VALUE!</v>
      </c>
      <c r="AC44" s="28" t="e">
        <f ca="1">+IF(IFTA_Quarterly!$I61&gt;0,IFTA_Quarterly!$I61*TEST!AC$5/100*AC$3,0)</f>
        <v>#VALUE!</v>
      </c>
      <c r="AD44" s="28" t="e">
        <f ca="1">+IF(IFTA_Quarterly!$I61&gt;0,IFTA_Quarterly!$I61*TEST!AD$5/100*AD$3,0)</f>
        <v>#VALUE!</v>
      </c>
      <c r="AE44" s="2"/>
      <c r="AF44" s="2"/>
      <c r="AG44" s="2"/>
      <c r="AH44" s="2"/>
      <c r="AI44" s="2"/>
      <c r="AJ44" s="2"/>
      <c r="AK44" s="2"/>
      <c r="AL44" s="2"/>
      <c r="AM44" s="2"/>
      <c r="AN44" s="2"/>
      <c r="AO44" s="2"/>
      <c r="AP44" s="2"/>
      <c r="AQ44" s="2"/>
      <c r="AR44" s="2"/>
      <c r="AS44" s="2"/>
      <c r="AT44" s="2"/>
      <c r="AU44" s="2"/>
      <c r="AV44" s="2"/>
      <c r="AW44" s="2"/>
      <c r="AX44" s="2"/>
      <c r="AY44" s="2"/>
      <c r="AZ44" s="2"/>
      <c r="BA44" s="2"/>
    </row>
    <row r="45" spans="1:53" x14ac:dyDescent="0.25">
      <c r="A45" s="2" t="s">
        <v>58</v>
      </c>
      <c r="B45" s="2" t="str">
        <f t="shared" ca="1" si="3"/>
        <v/>
      </c>
      <c r="C45" s="2" t="e">
        <f ca="1">+IF(IFTA_Quarterly!$I62&gt;0,IFTA_Quarterly!$I62*TEST!C$5/100*C$3,0)</f>
        <v>#VALUE!</v>
      </c>
      <c r="D45" s="28" t="e">
        <f ca="1">+IF(IFTA_Quarterly!$I62&gt;0,IFTA_Quarterly!$I62*TEST!D$5/100*D$3,0)</f>
        <v>#VALUE!</v>
      </c>
      <c r="E45" s="28" t="e">
        <f ca="1">+IF(IFTA_Quarterly!$I62&gt;0,IFTA_Quarterly!$I62*TEST!E$5/100*E$3,0)</f>
        <v>#VALUE!</v>
      </c>
      <c r="F45" s="28" t="e">
        <f ca="1">+IF(IFTA_Quarterly!$I62&gt;0,IFTA_Quarterly!$I62*TEST!F$5/100*F$3,0)</f>
        <v>#VALUE!</v>
      </c>
      <c r="G45" s="28" t="e">
        <f ca="1">+IF(IFTA_Quarterly!$I62&gt;0,IFTA_Quarterly!$I62*TEST!G$5/100*G$3,0)</f>
        <v>#VALUE!</v>
      </c>
      <c r="H45" s="28" t="e">
        <f ca="1">+IF(IFTA_Quarterly!$I62&gt;0,IFTA_Quarterly!$I62*TEST!H$5/100*H$3,0)</f>
        <v>#VALUE!</v>
      </c>
      <c r="I45" s="28" t="e">
        <f ca="1">+IF(IFTA_Quarterly!$I62&gt;0,IFTA_Quarterly!$I62*TEST!I$5/100*I$3,0)</f>
        <v>#VALUE!</v>
      </c>
      <c r="J45" s="28" t="e">
        <f ca="1">+IF(IFTA_Quarterly!$I62&gt;0,IFTA_Quarterly!$I62*TEST!J$5/100*J$3,0)</f>
        <v>#VALUE!</v>
      </c>
      <c r="K45" s="28" t="e">
        <f ca="1">+IF(IFTA_Quarterly!$I62&gt;0,IFTA_Quarterly!$I62*TEST!K$5/100*K$3,0)</f>
        <v>#VALUE!</v>
      </c>
      <c r="L45" s="28" t="e">
        <f ca="1">+IF(IFTA_Quarterly!$I62&gt;0,IFTA_Quarterly!$I62*TEST!L$5/100*L$3,0)</f>
        <v>#VALUE!</v>
      </c>
      <c r="M45" s="28" t="e">
        <f ca="1">+IF(IFTA_Quarterly!$I62&gt;0,IFTA_Quarterly!$I62*TEST!M$5/100*M$3,0)</f>
        <v>#VALUE!</v>
      </c>
      <c r="N45" s="28" t="e">
        <f ca="1">+IF(IFTA_Quarterly!$I62&gt;0,IFTA_Quarterly!$I62*TEST!N$5/100*N$3,0)</f>
        <v>#VALUE!</v>
      </c>
      <c r="O45" s="28" t="e">
        <f ca="1">+IF(IFTA_Quarterly!$I62&gt;0,IFTA_Quarterly!$I62*TEST!O$5/100*O$3,0)</f>
        <v>#VALUE!</v>
      </c>
      <c r="P45" s="28" t="e">
        <f ca="1">+IF(IFTA_Quarterly!$I62&gt;0,IFTA_Quarterly!$I62*TEST!P$5/100*P$3,0)</f>
        <v>#VALUE!</v>
      </c>
      <c r="Q45" s="28" t="e">
        <f ca="1">+IF(IFTA_Quarterly!$I62&gt;0,IFTA_Quarterly!$I62*TEST!Q$5/100*Q$3,0)</f>
        <v>#VALUE!</v>
      </c>
      <c r="R45" s="28" t="e">
        <f ca="1">+IF(IFTA_Quarterly!$I62&gt;0,IFTA_Quarterly!$I62*TEST!R$5/100*R$3,0)</f>
        <v>#VALUE!</v>
      </c>
      <c r="S45" s="28" t="e">
        <f ca="1">+IF(IFTA_Quarterly!$I62&gt;0,IFTA_Quarterly!$I62*TEST!S$5/100*S$3,0)</f>
        <v>#VALUE!</v>
      </c>
      <c r="T45" s="28" t="e">
        <f ca="1">+IF(IFTA_Quarterly!$I62&gt;0,IFTA_Quarterly!$I62*TEST!T$5/100*T$3,0)</f>
        <v>#VALUE!</v>
      </c>
      <c r="U45" s="28" t="e">
        <f ca="1">+IF(IFTA_Quarterly!$I62&gt;0,IFTA_Quarterly!$I62*TEST!U$5/100*U$3,0)</f>
        <v>#VALUE!</v>
      </c>
      <c r="V45" s="28" t="e">
        <f ca="1">+IF(IFTA_Quarterly!$I62&gt;0,IFTA_Quarterly!$I62*TEST!V$5/100*V$3,0)</f>
        <v>#VALUE!</v>
      </c>
      <c r="W45" s="28" t="e">
        <f ca="1">+IF(IFTA_Quarterly!$I62&gt;0,IFTA_Quarterly!$I62*TEST!W$5/100*W$3,0)</f>
        <v>#VALUE!</v>
      </c>
      <c r="X45" s="28" t="e">
        <f ca="1">+IF(IFTA_Quarterly!$I62&gt;0,IFTA_Quarterly!$I62*TEST!X$5/100*X$3,0)</f>
        <v>#VALUE!</v>
      </c>
      <c r="Y45" s="28" t="e">
        <f ca="1">+IF(IFTA_Quarterly!$I62&gt;0,IFTA_Quarterly!$I62*TEST!Y$5/100*Y$3,0)</f>
        <v>#VALUE!</v>
      </c>
      <c r="Z45" s="28" t="e">
        <f ca="1">+IF(IFTA_Quarterly!$I62&gt;0,IFTA_Quarterly!$I62*TEST!Z$5/100*Z$3,0)</f>
        <v>#VALUE!</v>
      </c>
      <c r="AA45" s="28" t="e">
        <f ca="1">+IF(IFTA_Quarterly!$I62&gt;0,IFTA_Quarterly!$I62*TEST!AA$5/100*AA$3,0)</f>
        <v>#VALUE!</v>
      </c>
      <c r="AB45" s="28" t="e">
        <f ca="1">+IF(IFTA_Quarterly!$I62&gt;0,IFTA_Quarterly!$I62*TEST!AB$5/100*AB$3,0)</f>
        <v>#VALUE!</v>
      </c>
      <c r="AC45" s="28" t="e">
        <f ca="1">+IF(IFTA_Quarterly!$I62&gt;0,IFTA_Quarterly!$I62*TEST!AC$5/100*AC$3,0)</f>
        <v>#VALUE!</v>
      </c>
      <c r="AD45" s="28" t="e">
        <f ca="1">+IF(IFTA_Quarterly!$I62&gt;0,IFTA_Quarterly!$I62*TEST!AD$5/100*AD$3,0)</f>
        <v>#VALUE!</v>
      </c>
      <c r="AE45" s="2"/>
      <c r="AF45" s="2"/>
      <c r="AG45" s="2"/>
      <c r="AH45" s="2"/>
      <c r="AI45" s="2"/>
      <c r="AJ45" s="2"/>
      <c r="AK45" s="2"/>
      <c r="AL45" s="2"/>
      <c r="AM45" s="2"/>
      <c r="AN45" s="2"/>
      <c r="AO45" s="2"/>
      <c r="AP45" s="2"/>
      <c r="AQ45" s="2"/>
      <c r="AR45" s="2"/>
      <c r="AS45" s="2"/>
      <c r="AT45" s="2"/>
      <c r="AU45" s="2"/>
      <c r="AV45" s="2"/>
      <c r="AW45" s="2"/>
      <c r="AX45" s="2"/>
      <c r="AY45" s="2"/>
      <c r="AZ45" s="2"/>
      <c r="BA45" s="2"/>
    </row>
    <row r="46" spans="1:53" x14ac:dyDescent="0.25">
      <c r="A46" s="2" t="s">
        <v>59</v>
      </c>
      <c r="B46" s="2" t="str">
        <f t="shared" ca="1" si="3"/>
        <v/>
      </c>
      <c r="C46" s="2" t="e">
        <f ca="1">+IF(IFTA_Quarterly!$I63&gt;0,IFTA_Quarterly!$I63*TEST!C$5/100*C$3,0)</f>
        <v>#VALUE!</v>
      </c>
      <c r="D46" s="28" t="e">
        <f ca="1">+IF(IFTA_Quarterly!$I63&gt;0,IFTA_Quarterly!$I63*TEST!D$5/100*D$3,0)</f>
        <v>#VALUE!</v>
      </c>
      <c r="E46" s="28" t="e">
        <f ca="1">+IF(IFTA_Quarterly!$I63&gt;0,IFTA_Quarterly!$I63*TEST!E$5/100*E$3,0)</f>
        <v>#VALUE!</v>
      </c>
      <c r="F46" s="28" t="e">
        <f ca="1">+IF(IFTA_Quarterly!$I63&gt;0,IFTA_Quarterly!$I63*TEST!F$5/100*F$3,0)</f>
        <v>#VALUE!</v>
      </c>
      <c r="G46" s="28" t="e">
        <f ca="1">+IF(IFTA_Quarterly!$I63&gt;0,IFTA_Quarterly!$I63*TEST!G$5/100*G$3,0)</f>
        <v>#VALUE!</v>
      </c>
      <c r="H46" s="28" t="e">
        <f ca="1">+IF(IFTA_Quarterly!$I63&gt;0,IFTA_Quarterly!$I63*TEST!H$5/100*H$3,0)</f>
        <v>#VALUE!</v>
      </c>
      <c r="I46" s="28" t="e">
        <f ca="1">+IF(IFTA_Quarterly!$I63&gt;0,IFTA_Quarterly!$I63*TEST!I$5/100*I$3,0)</f>
        <v>#VALUE!</v>
      </c>
      <c r="J46" s="28" t="e">
        <f ca="1">+IF(IFTA_Quarterly!$I63&gt;0,IFTA_Quarterly!$I63*TEST!J$5/100*J$3,0)</f>
        <v>#VALUE!</v>
      </c>
      <c r="K46" s="28" t="e">
        <f ca="1">+IF(IFTA_Quarterly!$I63&gt;0,IFTA_Quarterly!$I63*TEST!K$5/100*K$3,0)</f>
        <v>#VALUE!</v>
      </c>
      <c r="L46" s="28" t="e">
        <f ca="1">+IF(IFTA_Quarterly!$I63&gt;0,IFTA_Quarterly!$I63*TEST!L$5/100*L$3,0)</f>
        <v>#VALUE!</v>
      </c>
      <c r="M46" s="28" t="e">
        <f ca="1">+IF(IFTA_Quarterly!$I63&gt;0,IFTA_Quarterly!$I63*TEST!M$5/100*M$3,0)</f>
        <v>#VALUE!</v>
      </c>
      <c r="N46" s="28" t="e">
        <f ca="1">+IF(IFTA_Quarterly!$I63&gt;0,IFTA_Quarterly!$I63*TEST!N$5/100*N$3,0)</f>
        <v>#VALUE!</v>
      </c>
      <c r="O46" s="28" t="e">
        <f ca="1">+IF(IFTA_Quarterly!$I63&gt;0,IFTA_Quarterly!$I63*TEST!O$5/100*O$3,0)</f>
        <v>#VALUE!</v>
      </c>
      <c r="P46" s="28" t="e">
        <f ca="1">+IF(IFTA_Quarterly!$I63&gt;0,IFTA_Quarterly!$I63*TEST!P$5/100*P$3,0)</f>
        <v>#VALUE!</v>
      </c>
      <c r="Q46" s="28" t="e">
        <f ca="1">+IF(IFTA_Quarterly!$I63&gt;0,IFTA_Quarterly!$I63*TEST!Q$5/100*Q$3,0)</f>
        <v>#VALUE!</v>
      </c>
      <c r="R46" s="28" t="e">
        <f ca="1">+IF(IFTA_Quarterly!$I63&gt;0,IFTA_Quarterly!$I63*TEST!R$5/100*R$3,0)</f>
        <v>#VALUE!</v>
      </c>
      <c r="S46" s="28" t="e">
        <f ca="1">+IF(IFTA_Quarterly!$I63&gt;0,IFTA_Quarterly!$I63*TEST!S$5/100*S$3,0)</f>
        <v>#VALUE!</v>
      </c>
      <c r="T46" s="28" t="e">
        <f ca="1">+IF(IFTA_Quarterly!$I63&gt;0,IFTA_Quarterly!$I63*TEST!T$5/100*T$3,0)</f>
        <v>#VALUE!</v>
      </c>
      <c r="U46" s="28" t="e">
        <f ca="1">+IF(IFTA_Quarterly!$I63&gt;0,IFTA_Quarterly!$I63*TEST!U$5/100*U$3,0)</f>
        <v>#VALUE!</v>
      </c>
      <c r="V46" s="28" t="e">
        <f ca="1">+IF(IFTA_Quarterly!$I63&gt;0,IFTA_Quarterly!$I63*TEST!V$5/100*V$3,0)</f>
        <v>#VALUE!</v>
      </c>
      <c r="W46" s="28" t="e">
        <f ca="1">+IF(IFTA_Quarterly!$I63&gt;0,IFTA_Quarterly!$I63*TEST!W$5/100*W$3,0)</f>
        <v>#VALUE!</v>
      </c>
      <c r="X46" s="28" t="e">
        <f ca="1">+IF(IFTA_Quarterly!$I63&gt;0,IFTA_Quarterly!$I63*TEST!X$5/100*X$3,0)</f>
        <v>#VALUE!</v>
      </c>
      <c r="Y46" s="28" t="e">
        <f ca="1">+IF(IFTA_Quarterly!$I63&gt;0,IFTA_Quarterly!$I63*TEST!Y$5/100*Y$3,0)</f>
        <v>#VALUE!</v>
      </c>
      <c r="Z46" s="28" t="e">
        <f ca="1">+IF(IFTA_Quarterly!$I63&gt;0,IFTA_Quarterly!$I63*TEST!Z$5/100*Z$3,0)</f>
        <v>#VALUE!</v>
      </c>
      <c r="AA46" s="28" t="e">
        <f ca="1">+IF(IFTA_Quarterly!$I63&gt;0,IFTA_Quarterly!$I63*TEST!AA$5/100*AA$3,0)</f>
        <v>#VALUE!</v>
      </c>
      <c r="AB46" s="28" t="e">
        <f ca="1">+IF(IFTA_Quarterly!$I63&gt;0,IFTA_Quarterly!$I63*TEST!AB$5/100*AB$3,0)</f>
        <v>#VALUE!</v>
      </c>
      <c r="AC46" s="28" t="e">
        <f ca="1">+IF(IFTA_Quarterly!$I63&gt;0,IFTA_Quarterly!$I63*TEST!AC$5/100*AC$3,0)</f>
        <v>#VALUE!</v>
      </c>
      <c r="AD46" s="28" t="e">
        <f ca="1">+IF(IFTA_Quarterly!$I63&gt;0,IFTA_Quarterly!$I63*TEST!AD$5/100*AD$3,0)</f>
        <v>#VALUE!</v>
      </c>
      <c r="AE46" s="2"/>
      <c r="AF46" s="2"/>
      <c r="AG46" s="2"/>
      <c r="AH46" s="2"/>
      <c r="AI46" s="2"/>
      <c r="AJ46" s="2"/>
      <c r="AK46" s="2"/>
      <c r="AL46" s="2"/>
      <c r="AM46" s="2"/>
      <c r="AN46" s="2"/>
      <c r="AO46" s="2"/>
      <c r="AP46" s="2"/>
      <c r="AQ46" s="2"/>
      <c r="AR46" s="2"/>
      <c r="AS46" s="2"/>
      <c r="AT46" s="2"/>
      <c r="AU46" s="2"/>
      <c r="AV46" s="2"/>
      <c r="AW46" s="2"/>
      <c r="AX46" s="2"/>
      <c r="AY46" s="2"/>
      <c r="AZ46" s="2"/>
      <c r="BA46" s="2"/>
    </row>
    <row r="47" spans="1:53" x14ac:dyDescent="0.25">
      <c r="A47" s="2" t="s">
        <v>60</v>
      </c>
      <c r="B47" s="2" t="str">
        <f t="shared" ca="1" si="3"/>
        <v/>
      </c>
      <c r="C47" s="2" t="e">
        <f ca="1">+IF(IFTA_Quarterly!$I64&gt;0,IFTA_Quarterly!$I64*TEST!C$5/100*C$3,0)</f>
        <v>#VALUE!</v>
      </c>
      <c r="D47" s="28" t="e">
        <f ca="1">+IF(IFTA_Quarterly!$I64&gt;0,IFTA_Quarterly!$I64*TEST!D$5/100*D$3,0)</f>
        <v>#VALUE!</v>
      </c>
      <c r="E47" s="28" t="e">
        <f ca="1">+IF(IFTA_Quarterly!$I64&gt;0,IFTA_Quarterly!$I64*TEST!E$5/100*E$3,0)</f>
        <v>#VALUE!</v>
      </c>
      <c r="F47" s="28" t="e">
        <f ca="1">+IF(IFTA_Quarterly!$I64&gt;0,IFTA_Quarterly!$I64*TEST!F$5/100*F$3,0)</f>
        <v>#VALUE!</v>
      </c>
      <c r="G47" s="28" t="e">
        <f ca="1">+IF(IFTA_Quarterly!$I64&gt;0,IFTA_Quarterly!$I64*TEST!G$5/100*G$3,0)</f>
        <v>#VALUE!</v>
      </c>
      <c r="H47" s="28" t="e">
        <f ca="1">+IF(IFTA_Quarterly!$I64&gt;0,IFTA_Quarterly!$I64*TEST!H$5/100*H$3,0)</f>
        <v>#VALUE!</v>
      </c>
      <c r="I47" s="28" t="e">
        <f ca="1">+IF(IFTA_Quarterly!$I64&gt;0,IFTA_Quarterly!$I64*TEST!I$5/100*I$3,0)</f>
        <v>#VALUE!</v>
      </c>
      <c r="J47" s="28" t="e">
        <f ca="1">+IF(IFTA_Quarterly!$I64&gt;0,IFTA_Quarterly!$I64*TEST!J$5/100*J$3,0)</f>
        <v>#VALUE!</v>
      </c>
      <c r="K47" s="28" t="e">
        <f ca="1">+IF(IFTA_Quarterly!$I64&gt;0,IFTA_Quarterly!$I64*TEST!K$5/100*K$3,0)</f>
        <v>#VALUE!</v>
      </c>
      <c r="L47" s="28" t="e">
        <f ca="1">+IF(IFTA_Quarterly!$I64&gt;0,IFTA_Quarterly!$I64*TEST!L$5/100*L$3,0)</f>
        <v>#VALUE!</v>
      </c>
      <c r="M47" s="28" t="e">
        <f ca="1">+IF(IFTA_Quarterly!$I64&gt;0,IFTA_Quarterly!$I64*TEST!M$5/100*M$3,0)</f>
        <v>#VALUE!</v>
      </c>
      <c r="N47" s="28" t="e">
        <f ca="1">+IF(IFTA_Quarterly!$I64&gt;0,IFTA_Quarterly!$I64*TEST!N$5/100*N$3,0)</f>
        <v>#VALUE!</v>
      </c>
      <c r="O47" s="28" t="e">
        <f ca="1">+IF(IFTA_Quarterly!$I64&gt;0,IFTA_Quarterly!$I64*TEST!O$5/100*O$3,0)</f>
        <v>#VALUE!</v>
      </c>
      <c r="P47" s="28" t="e">
        <f ca="1">+IF(IFTA_Quarterly!$I64&gt;0,IFTA_Quarterly!$I64*TEST!P$5/100*P$3,0)</f>
        <v>#VALUE!</v>
      </c>
      <c r="Q47" s="28" t="e">
        <f ca="1">+IF(IFTA_Quarterly!$I64&gt;0,IFTA_Quarterly!$I64*TEST!Q$5/100*Q$3,0)</f>
        <v>#VALUE!</v>
      </c>
      <c r="R47" s="28" t="e">
        <f ca="1">+IF(IFTA_Quarterly!$I64&gt;0,IFTA_Quarterly!$I64*TEST!R$5/100*R$3,0)</f>
        <v>#VALUE!</v>
      </c>
      <c r="S47" s="28" t="e">
        <f ca="1">+IF(IFTA_Quarterly!$I64&gt;0,IFTA_Quarterly!$I64*TEST!S$5/100*S$3,0)</f>
        <v>#VALUE!</v>
      </c>
      <c r="T47" s="28" t="e">
        <f ca="1">+IF(IFTA_Quarterly!$I64&gt;0,IFTA_Quarterly!$I64*TEST!T$5/100*T$3,0)</f>
        <v>#VALUE!</v>
      </c>
      <c r="U47" s="28" t="e">
        <f ca="1">+IF(IFTA_Quarterly!$I64&gt;0,IFTA_Quarterly!$I64*TEST!U$5/100*U$3,0)</f>
        <v>#VALUE!</v>
      </c>
      <c r="V47" s="28" t="e">
        <f ca="1">+IF(IFTA_Quarterly!$I64&gt;0,IFTA_Quarterly!$I64*TEST!V$5/100*V$3,0)</f>
        <v>#VALUE!</v>
      </c>
      <c r="W47" s="28" t="e">
        <f ca="1">+IF(IFTA_Quarterly!$I64&gt;0,IFTA_Quarterly!$I64*TEST!W$5/100*W$3,0)</f>
        <v>#VALUE!</v>
      </c>
      <c r="X47" s="28" t="e">
        <f ca="1">+IF(IFTA_Quarterly!$I64&gt;0,IFTA_Quarterly!$I64*TEST!X$5/100*X$3,0)</f>
        <v>#VALUE!</v>
      </c>
      <c r="Y47" s="28" t="e">
        <f ca="1">+IF(IFTA_Quarterly!$I64&gt;0,IFTA_Quarterly!$I64*TEST!Y$5/100*Y$3,0)</f>
        <v>#VALUE!</v>
      </c>
      <c r="Z47" s="28" t="e">
        <f ca="1">+IF(IFTA_Quarterly!$I64&gt;0,IFTA_Quarterly!$I64*TEST!Z$5/100*Z$3,0)</f>
        <v>#VALUE!</v>
      </c>
      <c r="AA47" s="28" t="e">
        <f ca="1">+IF(IFTA_Quarterly!$I64&gt;0,IFTA_Quarterly!$I64*TEST!AA$5/100*AA$3,0)</f>
        <v>#VALUE!</v>
      </c>
      <c r="AB47" s="28" t="e">
        <f ca="1">+IF(IFTA_Quarterly!$I64&gt;0,IFTA_Quarterly!$I64*TEST!AB$5/100*AB$3,0)</f>
        <v>#VALUE!</v>
      </c>
      <c r="AC47" s="28" t="e">
        <f ca="1">+IF(IFTA_Quarterly!$I64&gt;0,IFTA_Quarterly!$I64*TEST!AC$5/100*AC$3,0)</f>
        <v>#VALUE!</v>
      </c>
      <c r="AD47" s="28" t="e">
        <f ca="1">+IF(IFTA_Quarterly!$I64&gt;0,IFTA_Quarterly!$I64*TEST!AD$5/100*AD$3,0)</f>
        <v>#VALUE!</v>
      </c>
      <c r="AE47" s="2"/>
      <c r="AF47" s="2"/>
      <c r="AG47" s="2"/>
      <c r="AH47" s="2"/>
      <c r="AI47" s="2"/>
      <c r="AJ47" s="2"/>
      <c r="AK47" s="2"/>
      <c r="AL47" s="2"/>
      <c r="AM47" s="2"/>
      <c r="AN47" s="2"/>
      <c r="AO47" s="2"/>
      <c r="AP47" s="2"/>
      <c r="AQ47" s="2"/>
      <c r="AR47" s="2"/>
      <c r="AS47" s="2"/>
      <c r="AT47" s="2"/>
      <c r="AU47" s="2"/>
      <c r="AV47" s="2"/>
      <c r="AW47" s="2"/>
      <c r="AX47" s="2"/>
      <c r="AY47" s="2"/>
      <c r="AZ47" s="2"/>
      <c r="BA47" s="2"/>
    </row>
    <row r="48" spans="1:53" x14ac:dyDescent="0.25">
      <c r="A48" s="2" t="s">
        <v>61</v>
      </c>
      <c r="B48" s="2" t="str">
        <f t="shared" ca="1" si="3"/>
        <v/>
      </c>
      <c r="C48" s="2" t="e">
        <f ca="1">+IF(IFTA_Quarterly!$I65&gt;0,IFTA_Quarterly!$I65*TEST!C$5/100*C$3,0)</f>
        <v>#VALUE!</v>
      </c>
      <c r="D48" s="28" t="e">
        <f ca="1">+IF(IFTA_Quarterly!$I65&gt;0,IFTA_Quarterly!$I65*TEST!D$5/100*D$3,0)</f>
        <v>#VALUE!</v>
      </c>
      <c r="E48" s="28" t="e">
        <f ca="1">+IF(IFTA_Quarterly!$I65&gt;0,IFTA_Quarterly!$I65*TEST!E$5/100*E$3,0)</f>
        <v>#VALUE!</v>
      </c>
      <c r="F48" s="28" t="e">
        <f ca="1">+IF(IFTA_Quarterly!$I65&gt;0,IFTA_Quarterly!$I65*TEST!F$5/100*F$3,0)</f>
        <v>#VALUE!</v>
      </c>
      <c r="G48" s="28" t="e">
        <f ca="1">+IF(IFTA_Quarterly!$I65&gt;0,IFTA_Quarterly!$I65*TEST!G$5/100*G$3,0)</f>
        <v>#VALUE!</v>
      </c>
      <c r="H48" s="28" t="e">
        <f ca="1">+IF(IFTA_Quarterly!$I65&gt;0,IFTA_Quarterly!$I65*TEST!H$5/100*H$3,0)</f>
        <v>#VALUE!</v>
      </c>
      <c r="I48" s="28" t="e">
        <f ca="1">+IF(IFTA_Quarterly!$I65&gt;0,IFTA_Quarterly!$I65*TEST!I$5/100*I$3,0)</f>
        <v>#VALUE!</v>
      </c>
      <c r="J48" s="28" t="e">
        <f ca="1">+IF(IFTA_Quarterly!$I65&gt;0,IFTA_Quarterly!$I65*TEST!J$5/100*J$3,0)</f>
        <v>#VALUE!</v>
      </c>
      <c r="K48" s="28" t="e">
        <f ca="1">+IF(IFTA_Quarterly!$I65&gt;0,IFTA_Quarterly!$I65*TEST!K$5/100*K$3,0)</f>
        <v>#VALUE!</v>
      </c>
      <c r="L48" s="28" t="e">
        <f ca="1">+IF(IFTA_Quarterly!$I65&gt;0,IFTA_Quarterly!$I65*TEST!L$5/100*L$3,0)</f>
        <v>#VALUE!</v>
      </c>
      <c r="M48" s="28" t="e">
        <f ca="1">+IF(IFTA_Quarterly!$I65&gt;0,IFTA_Quarterly!$I65*TEST!M$5/100*M$3,0)</f>
        <v>#VALUE!</v>
      </c>
      <c r="N48" s="28" t="e">
        <f ca="1">+IF(IFTA_Quarterly!$I65&gt;0,IFTA_Quarterly!$I65*TEST!N$5/100*N$3,0)</f>
        <v>#VALUE!</v>
      </c>
      <c r="O48" s="28" t="e">
        <f ca="1">+IF(IFTA_Quarterly!$I65&gt;0,IFTA_Quarterly!$I65*TEST!O$5/100*O$3,0)</f>
        <v>#VALUE!</v>
      </c>
      <c r="P48" s="28" t="e">
        <f ca="1">+IF(IFTA_Quarterly!$I65&gt;0,IFTA_Quarterly!$I65*TEST!P$5/100*P$3,0)</f>
        <v>#VALUE!</v>
      </c>
      <c r="Q48" s="28" t="e">
        <f ca="1">+IF(IFTA_Quarterly!$I65&gt;0,IFTA_Quarterly!$I65*TEST!Q$5/100*Q$3,0)</f>
        <v>#VALUE!</v>
      </c>
      <c r="R48" s="28" t="e">
        <f ca="1">+IF(IFTA_Quarterly!$I65&gt;0,IFTA_Quarterly!$I65*TEST!R$5/100*R$3,0)</f>
        <v>#VALUE!</v>
      </c>
      <c r="S48" s="28" t="e">
        <f ca="1">+IF(IFTA_Quarterly!$I65&gt;0,IFTA_Quarterly!$I65*TEST!S$5/100*S$3,0)</f>
        <v>#VALUE!</v>
      </c>
      <c r="T48" s="28" t="e">
        <f ca="1">+IF(IFTA_Quarterly!$I65&gt;0,IFTA_Quarterly!$I65*TEST!T$5/100*T$3,0)</f>
        <v>#VALUE!</v>
      </c>
      <c r="U48" s="28" t="e">
        <f ca="1">+IF(IFTA_Quarterly!$I65&gt;0,IFTA_Quarterly!$I65*TEST!U$5/100*U$3,0)</f>
        <v>#VALUE!</v>
      </c>
      <c r="V48" s="28" t="e">
        <f ca="1">+IF(IFTA_Quarterly!$I65&gt;0,IFTA_Quarterly!$I65*TEST!V$5/100*V$3,0)</f>
        <v>#VALUE!</v>
      </c>
      <c r="W48" s="28" t="e">
        <f ca="1">+IF(IFTA_Quarterly!$I65&gt;0,IFTA_Quarterly!$I65*TEST!W$5/100*W$3,0)</f>
        <v>#VALUE!</v>
      </c>
      <c r="X48" s="28" t="e">
        <f ca="1">+IF(IFTA_Quarterly!$I65&gt;0,IFTA_Quarterly!$I65*TEST!X$5/100*X$3,0)</f>
        <v>#VALUE!</v>
      </c>
      <c r="Y48" s="28" t="e">
        <f ca="1">+IF(IFTA_Quarterly!$I65&gt;0,IFTA_Quarterly!$I65*TEST!Y$5/100*Y$3,0)</f>
        <v>#VALUE!</v>
      </c>
      <c r="Z48" s="28" t="e">
        <f ca="1">+IF(IFTA_Quarterly!$I65&gt;0,IFTA_Quarterly!$I65*TEST!Z$5/100*Z$3,0)</f>
        <v>#VALUE!</v>
      </c>
      <c r="AA48" s="28" t="e">
        <f ca="1">+IF(IFTA_Quarterly!$I65&gt;0,IFTA_Quarterly!$I65*TEST!AA$5/100*AA$3,0)</f>
        <v>#VALUE!</v>
      </c>
      <c r="AB48" s="28" t="e">
        <f ca="1">+IF(IFTA_Quarterly!$I65&gt;0,IFTA_Quarterly!$I65*TEST!AB$5/100*AB$3,0)</f>
        <v>#VALUE!</v>
      </c>
      <c r="AC48" s="28" t="e">
        <f ca="1">+IF(IFTA_Quarterly!$I65&gt;0,IFTA_Quarterly!$I65*TEST!AC$5/100*AC$3,0)</f>
        <v>#VALUE!</v>
      </c>
      <c r="AD48" s="28" t="e">
        <f ca="1">+IF(IFTA_Quarterly!$I65&gt;0,IFTA_Quarterly!$I65*TEST!AD$5/100*AD$3,0)</f>
        <v>#VALUE!</v>
      </c>
      <c r="AE48" s="2"/>
      <c r="AF48" s="2"/>
      <c r="AG48" s="2"/>
      <c r="AH48" s="2"/>
      <c r="AI48" s="2"/>
      <c r="AJ48" s="2"/>
      <c r="AK48" s="2"/>
      <c r="AL48" s="2"/>
      <c r="AM48" s="2"/>
      <c r="AN48" s="2"/>
      <c r="AO48" s="2"/>
      <c r="AP48" s="2"/>
      <c r="AQ48" s="2"/>
      <c r="AR48" s="2"/>
      <c r="AS48" s="2"/>
      <c r="AT48" s="2"/>
      <c r="AU48" s="2"/>
      <c r="AV48" s="2"/>
      <c r="AW48" s="2"/>
      <c r="AX48" s="2"/>
      <c r="AY48" s="2"/>
      <c r="AZ48" s="2"/>
      <c r="BA48" s="2"/>
    </row>
    <row r="49" spans="1:53" x14ac:dyDescent="0.25">
      <c r="A49" s="2" t="s">
        <v>62</v>
      </c>
      <c r="B49" s="2" t="str">
        <f t="shared" ca="1" si="3"/>
        <v/>
      </c>
      <c r="C49" s="2" t="e">
        <f ca="1">+IF(IFTA_Quarterly!$I66&gt;0,IFTA_Quarterly!$I66*TEST!C$5/100*C$3,0)</f>
        <v>#VALUE!</v>
      </c>
      <c r="D49" s="28" t="e">
        <f ca="1">+IF(IFTA_Quarterly!$I66&gt;0,IFTA_Quarterly!$I66*TEST!D$5/100*D$3,0)</f>
        <v>#VALUE!</v>
      </c>
      <c r="E49" s="28" t="e">
        <f ca="1">+IF(IFTA_Quarterly!$I66&gt;0,IFTA_Quarterly!$I66*TEST!E$5/100*E$3,0)</f>
        <v>#VALUE!</v>
      </c>
      <c r="F49" s="28" t="e">
        <f ca="1">+IF(IFTA_Quarterly!$I66&gt;0,IFTA_Quarterly!$I66*TEST!F$5/100*F$3,0)</f>
        <v>#VALUE!</v>
      </c>
      <c r="G49" s="28" t="e">
        <f ca="1">+IF(IFTA_Quarterly!$I66&gt;0,IFTA_Quarterly!$I66*TEST!G$5/100*G$3,0)</f>
        <v>#VALUE!</v>
      </c>
      <c r="H49" s="28" t="e">
        <f ca="1">+IF(IFTA_Quarterly!$I66&gt;0,IFTA_Quarterly!$I66*TEST!H$5/100*H$3,0)</f>
        <v>#VALUE!</v>
      </c>
      <c r="I49" s="28" t="e">
        <f ca="1">+IF(IFTA_Quarterly!$I66&gt;0,IFTA_Quarterly!$I66*TEST!I$5/100*I$3,0)</f>
        <v>#VALUE!</v>
      </c>
      <c r="J49" s="28" t="e">
        <f ca="1">+IF(IFTA_Quarterly!$I66&gt;0,IFTA_Quarterly!$I66*TEST!J$5/100*J$3,0)</f>
        <v>#VALUE!</v>
      </c>
      <c r="K49" s="28" t="e">
        <f ca="1">+IF(IFTA_Quarterly!$I66&gt;0,IFTA_Quarterly!$I66*TEST!K$5/100*K$3,0)</f>
        <v>#VALUE!</v>
      </c>
      <c r="L49" s="28" t="e">
        <f ca="1">+IF(IFTA_Quarterly!$I66&gt;0,IFTA_Quarterly!$I66*TEST!L$5/100*L$3,0)</f>
        <v>#VALUE!</v>
      </c>
      <c r="M49" s="28" t="e">
        <f ca="1">+IF(IFTA_Quarterly!$I66&gt;0,IFTA_Quarterly!$I66*TEST!M$5/100*M$3,0)</f>
        <v>#VALUE!</v>
      </c>
      <c r="N49" s="28" t="e">
        <f ca="1">+IF(IFTA_Quarterly!$I66&gt;0,IFTA_Quarterly!$I66*TEST!N$5/100*N$3,0)</f>
        <v>#VALUE!</v>
      </c>
      <c r="O49" s="28" t="e">
        <f ca="1">+IF(IFTA_Quarterly!$I66&gt;0,IFTA_Quarterly!$I66*TEST!O$5/100*O$3,0)</f>
        <v>#VALUE!</v>
      </c>
      <c r="P49" s="28" t="e">
        <f ca="1">+IF(IFTA_Quarterly!$I66&gt;0,IFTA_Quarterly!$I66*TEST!P$5/100*P$3,0)</f>
        <v>#VALUE!</v>
      </c>
      <c r="Q49" s="28" t="e">
        <f ca="1">+IF(IFTA_Quarterly!$I66&gt;0,IFTA_Quarterly!$I66*TEST!Q$5/100*Q$3,0)</f>
        <v>#VALUE!</v>
      </c>
      <c r="R49" s="28" t="e">
        <f ca="1">+IF(IFTA_Quarterly!$I66&gt;0,IFTA_Quarterly!$I66*TEST!R$5/100*R$3,0)</f>
        <v>#VALUE!</v>
      </c>
      <c r="S49" s="28" t="e">
        <f ca="1">+IF(IFTA_Quarterly!$I66&gt;0,IFTA_Quarterly!$I66*TEST!S$5/100*S$3,0)</f>
        <v>#VALUE!</v>
      </c>
      <c r="T49" s="28" t="e">
        <f ca="1">+IF(IFTA_Quarterly!$I66&gt;0,IFTA_Quarterly!$I66*TEST!T$5/100*T$3,0)</f>
        <v>#VALUE!</v>
      </c>
      <c r="U49" s="28" t="e">
        <f ca="1">+IF(IFTA_Quarterly!$I66&gt;0,IFTA_Quarterly!$I66*TEST!U$5/100*U$3,0)</f>
        <v>#VALUE!</v>
      </c>
      <c r="V49" s="28" t="e">
        <f ca="1">+IF(IFTA_Quarterly!$I66&gt;0,IFTA_Quarterly!$I66*TEST!V$5/100*V$3,0)</f>
        <v>#VALUE!</v>
      </c>
      <c r="W49" s="28" t="e">
        <f ca="1">+IF(IFTA_Quarterly!$I66&gt;0,IFTA_Quarterly!$I66*TEST!W$5/100*W$3,0)</f>
        <v>#VALUE!</v>
      </c>
      <c r="X49" s="28" t="e">
        <f ca="1">+IF(IFTA_Quarterly!$I66&gt;0,IFTA_Quarterly!$I66*TEST!X$5/100*X$3,0)</f>
        <v>#VALUE!</v>
      </c>
      <c r="Y49" s="28" t="e">
        <f ca="1">+IF(IFTA_Quarterly!$I66&gt;0,IFTA_Quarterly!$I66*TEST!Y$5/100*Y$3,0)</f>
        <v>#VALUE!</v>
      </c>
      <c r="Z49" s="28" t="e">
        <f ca="1">+IF(IFTA_Quarterly!$I66&gt;0,IFTA_Quarterly!$I66*TEST!Z$5/100*Z$3,0)</f>
        <v>#VALUE!</v>
      </c>
      <c r="AA49" s="28" t="e">
        <f ca="1">+IF(IFTA_Quarterly!$I66&gt;0,IFTA_Quarterly!$I66*TEST!AA$5/100*AA$3,0)</f>
        <v>#VALUE!</v>
      </c>
      <c r="AB49" s="28" t="e">
        <f ca="1">+IF(IFTA_Quarterly!$I66&gt;0,IFTA_Quarterly!$I66*TEST!AB$5/100*AB$3,0)</f>
        <v>#VALUE!</v>
      </c>
      <c r="AC49" s="28" t="e">
        <f ca="1">+IF(IFTA_Quarterly!$I66&gt;0,IFTA_Quarterly!$I66*TEST!AC$5/100*AC$3,0)</f>
        <v>#VALUE!</v>
      </c>
      <c r="AD49" s="28" t="e">
        <f ca="1">+IF(IFTA_Quarterly!$I66&gt;0,IFTA_Quarterly!$I66*TEST!AD$5/100*AD$3,0)</f>
        <v>#VALUE!</v>
      </c>
      <c r="AE49" s="2"/>
      <c r="AF49" s="2"/>
      <c r="AG49" s="2"/>
      <c r="AH49" s="2"/>
      <c r="AI49" s="2"/>
      <c r="AJ49" s="2"/>
      <c r="AK49" s="2"/>
      <c r="AL49" s="2"/>
      <c r="AM49" s="2"/>
      <c r="AN49" s="2"/>
      <c r="AO49" s="2"/>
      <c r="AP49" s="2"/>
      <c r="AQ49" s="2"/>
      <c r="AR49" s="2"/>
      <c r="AS49" s="2"/>
      <c r="AT49" s="2"/>
      <c r="AU49" s="2"/>
      <c r="AV49" s="2"/>
      <c r="AW49" s="2"/>
      <c r="AX49" s="2"/>
      <c r="AY49" s="2"/>
      <c r="AZ49" s="2"/>
      <c r="BA49" s="2"/>
    </row>
    <row r="50" spans="1:53" x14ac:dyDescent="0.25">
      <c r="A50" s="2" t="s">
        <v>63</v>
      </c>
      <c r="B50" s="2" t="str">
        <f t="shared" ca="1" si="3"/>
        <v/>
      </c>
      <c r="C50" s="2" t="e">
        <f ca="1">+IF(IFTA_Quarterly!$I67&gt;0,IFTA_Quarterly!$I67*TEST!C$5/100*C$3,0)</f>
        <v>#VALUE!</v>
      </c>
      <c r="D50" s="28" t="e">
        <f ca="1">+IF(IFTA_Quarterly!$I67&gt;0,IFTA_Quarterly!$I67*TEST!D$5/100*D$3,0)</f>
        <v>#VALUE!</v>
      </c>
      <c r="E50" s="28" t="e">
        <f ca="1">+IF(IFTA_Quarterly!$I67&gt;0,IFTA_Quarterly!$I67*TEST!E$5/100*E$3,0)</f>
        <v>#VALUE!</v>
      </c>
      <c r="F50" s="28" t="e">
        <f ca="1">+IF(IFTA_Quarterly!$I67&gt;0,IFTA_Quarterly!$I67*TEST!F$5/100*F$3,0)</f>
        <v>#VALUE!</v>
      </c>
      <c r="G50" s="28" t="e">
        <f ca="1">+IF(IFTA_Quarterly!$I67&gt;0,IFTA_Quarterly!$I67*TEST!G$5/100*G$3,0)</f>
        <v>#VALUE!</v>
      </c>
      <c r="H50" s="28" t="e">
        <f ca="1">+IF(IFTA_Quarterly!$I67&gt;0,IFTA_Quarterly!$I67*TEST!H$5/100*H$3,0)</f>
        <v>#VALUE!</v>
      </c>
      <c r="I50" s="28" t="e">
        <f ca="1">+IF(IFTA_Quarterly!$I67&gt;0,IFTA_Quarterly!$I67*TEST!I$5/100*I$3,0)</f>
        <v>#VALUE!</v>
      </c>
      <c r="J50" s="28" t="e">
        <f ca="1">+IF(IFTA_Quarterly!$I67&gt;0,IFTA_Quarterly!$I67*TEST!J$5/100*J$3,0)</f>
        <v>#VALUE!</v>
      </c>
      <c r="K50" s="28" t="e">
        <f ca="1">+IF(IFTA_Quarterly!$I67&gt;0,IFTA_Quarterly!$I67*TEST!K$5/100*K$3,0)</f>
        <v>#VALUE!</v>
      </c>
      <c r="L50" s="28" t="e">
        <f ca="1">+IF(IFTA_Quarterly!$I67&gt;0,IFTA_Quarterly!$I67*TEST!L$5/100*L$3,0)</f>
        <v>#VALUE!</v>
      </c>
      <c r="M50" s="28" t="e">
        <f ca="1">+IF(IFTA_Quarterly!$I67&gt;0,IFTA_Quarterly!$I67*TEST!M$5/100*M$3,0)</f>
        <v>#VALUE!</v>
      </c>
      <c r="N50" s="28" t="e">
        <f ca="1">+IF(IFTA_Quarterly!$I67&gt;0,IFTA_Quarterly!$I67*TEST!N$5/100*N$3,0)</f>
        <v>#VALUE!</v>
      </c>
      <c r="O50" s="28" t="e">
        <f ca="1">+IF(IFTA_Quarterly!$I67&gt;0,IFTA_Quarterly!$I67*TEST!O$5/100*O$3,0)</f>
        <v>#VALUE!</v>
      </c>
      <c r="P50" s="28" t="e">
        <f ca="1">+IF(IFTA_Quarterly!$I67&gt;0,IFTA_Quarterly!$I67*TEST!P$5/100*P$3,0)</f>
        <v>#VALUE!</v>
      </c>
      <c r="Q50" s="28" t="e">
        <f ca="1">+IF(IFTA_Quarterly!$I67&gt;0,IFTA_Quarterly!$I67*TEST!Q$5/100*Q$3,0)</f>
        <v>#VALUE!</v>
      </c>
      <c r="R50" s="28" t="e">
        <f ca="1">+IF(IFTA_Quarterly!$I67&gt;0,IFTA_Quarterly!$I67*TEST!R$5/100*R$3,0)</f>
        <v>#VALUE!</v>
      </c>
      <c r="S50" s="28" t="e">
        <f ca="1">+IF(IFTA_Quarterly!$I67&gt;0,IFTA_Quarterly!$I67*TEST!S$5/100*S$3,0)</f>
        <v>#VALUE!</v>
      </c>
      <c r="T50" s="28" t="e">
        <f ca="1">+IF(IFTA_Quarterly!$I67&gt;0,IFTA_Quarterly!$I67*TEST!T$5/100*T$3,0)</f>
        <v>#VALUE!</v>
      </c>
      <c r="U50" s="28" t="e">
        <f ca="1">+IF(IFTA_Quarterly!$I67&gt;0,IFTA_Quarterly!$I67*TEST!U$5/100*U$3,0)</f>
        <v>#VALUE!</v>
      </c>
      <c r="V50" s="28" t="e">
        <f ca="1">+IF(IFTA_Quarterly!$I67&gt;0,IFTA_Quarterly!$I67*TEST!V$5/100*V$3,0)</f>
        <v>#VALUE!</v>
      </c>
      <c r="W50" s="28" t="e">
        <f ca="1">+IF(IFTA_Quarterly!$I67&gt;0,IFTA_Quarterly!$I67*TEST!W$5/100*W$3,0)</f>
        <v>#VALUE!</v>
      </c>
      <c r="X50" s="28" t="e">
        <f ca="1">+IF(IFTA_Quarterly!$I67&gt;0,IFTA_Quarterly!$I67*TEST!X$5/100*X$3,0)</f>
        <v>#VALUE!</v>
      </c>
      <c r="Y50" s="28" t="e">
        <f ca="1">+IF(IFTA_Quarterly!$I67&gt;0,IFTA_Quarterly!$I67*TEST!Y$5/100*Y$3,0)</f>
        <v>#VALUE!</v>
      </c>
      <c r="Z50" s="28" t="e">
        <f ca="1">+IF(IFTA_Quarterly!$I67&gt;0,IFTA_Quarterly!$I67*TEST!Z$5/100*Z$3,0)</f>
        <v>#VALUE!</v>
      </c>
      <c r="AA50" s="28" t="e">
        <f ca="1">+IF(IFTA_Quarterly!$I67&gt;0,IFTA_Quarterly!$I67*TEST!AA$5/100*AA$3,0)</f>
        <v>#VALUE!</v>
      </c>
      <c r="AB50" s="28" t="e">
        <f ca="1">+IF(IFTA_Quarterly!$I67&gt;0,IFTA_Quarterly!$I67*TEST!AB$5/100*AB$3,0)</f>
        <v>#VALUE!</v>
      </c>
      <c r="AC50" s="28" t="e">
        <f ca="1">+IF(IFTA_Quarterly!$I67&gt;0,IFTA_Quarterly!$I67*TEST!AC$5/100*AC$3,0)</f>
        <v>#VALUE!</v>
      </c>
      <c r="AD50" s="28" t="e">
        <f ca="1">+IF(IFTA_Quarterly!$I67&gt;0,IFTA_Quarterly!$I67*TEST!AD$5/100*AD$3,0)</f>
        <v>#VALUE!</v>
      </c>
      <c r="AE50" s="2"/>
      <c r="AF50" s="2"/>
      <c r="AG50" s="2"/>
      <c r="AH50" s="2"/>
      <c r="AI50" s="2"/>
      <c r="AJ50" s="2"/>
      <c r="AK50" s="2"/>
      <c r="AL50" s="2"/>
      <c r="AM50" s="2"/>
      <c r="AN50" s="2"/>
      <c r="AO50" s="2"/>
      <c r="AP50" s="2"/>
      <c r="AQ50" s="2"/>
      <c r="AR50" s="2"/>
      <c r="AS50" s="2"/>
      <c r="AT50" s="2"/>
      <c r="AU50" s="2"/>
      <c r="AV50" s="2"/>
      <c r="AW50" s="2"/>
      <c r="AX50" s="2"/>
      <c r="AY50" s="2"/>
      <c r="AZ50" s="2"/>
      <c r="BA50" s="2"/>
    </row>
    <row r="51" spans="1:53" x14ac:dyDescent="0.25">
      <c r="A51" s="2" t="s">
        <v>64</v>
      </c>
      <c r="B51" s="2" t="str">
        <f t="shared" ca="1" si="3"/>
        <v/>
      </c>
      <c r="C51" s="2" t="e">
        <f ca="1">+IF(IFTA_Quarterly!$I68&gt;0,IFTA_Quarterly!$I68*TEST!C$5/100*C$3,0)</f>
        <v>#VALUE!</v>
      </c>
      <c r="D51" s="28" t="e">
        <f ca="1">+IF(IFTA_Quarterly!$I68&gt;0,IFTA_Quarterly!$I68*TEST!D$5/100*D$3,0)</f>
        <v>#VALUE!</v>
      </c>
      <c r="E51" s="28" t="e">
        <f ca="1">+IF(IFTA_Quarterly!$I68&gt;0,IFTA_Quarterly!$I68*TEST!E$5/100*E$3,0)</f>
        <v>#VALUE!</v>
      </c>
      <c r="F51" s="28" t="e">
        <f ca="1">+IF(IFTA_Quarterly!$I68&gt;0,IFTA_Quarterly!$I68*TEST!F$5/100*F$3,0)</f>
        <v>#VALUE!</v>
      </c>
      <c r="G51" s="28" t="e">
        <f ca="1">+IF(IFTA_Quarterly!$I68&gt;0,IFTA_Quarterly!$I68*TEST!G$5/100*G$3,0)</f>
        <v>#VALUE!</v>
      </c>
      <c r="H51" s="28" t="e">
        <f ca="1">+IF(IFTA_Quarterly!$I68&gt;0,IFTA_Quarterly!$I68*TEST!H$5/100*H$3,0)</f>
        <v>#VALUE!</v>
      </c>
      <c r="I51" s="28" t="e">
        <f ca="1">+IF(IFTA_Quarterly!$I68&gt;0,IFTA_Quarterly!$I68*TEST!I$5/100*I$3,0)</f>
        <v>#VALUE!</v>
      </c>
      <c r="J51" s="28" t="e">
        <f ca="1">+IF(IFTA_Quarterly!$I68&gt;0,IFTA_Quarterly!$I68*TEST!J$5/100*J$3,0)</f>
        <v>#VALUE!</v>
      </c>
      <c r="K51" s="28" t="e">
        <f ca="1">+IF(IFTA_Quarterly!$I68&gt;0,IFTA_Quarterly!$I68*TEST!K$5/100*K$3,0)</f>
        <v>#VALUE!</v>
      </c>
      <c r="L51" s="28" t="e">
        <f ca="1">+IF(IFTA_Quarterly!$I68&gt;0,IFTA_Quarterly!$I68*TEST!L$5/100*L$3,0)</f>
        <v>#VALUE!</v>
      </c>
      <c r="M51" s="28" t="e">
        <f ca="1">+IF(IFTA_Quarterly!$I68&gt;0,IFTA_Quarterly!$I68*TEST!M$5/100*M$3,0)</f>
        <v>#VALUE!</v>
      </c>
      <c r="N51" s="28" t="e">
        <f ca="1">+IF(IFTA_Quarterly!$I68&gt;0,IFTA_Quarterly!$I68*TEST!N$5/100*N$3,0)</f>
        <v>#VALUE!</v>
      </c>
      <c r="O51" s="28" t="e">
        <f ca="1">+IF(IFTA_Quarterly!$I68&gt;0,IFTA_Quarterly!$I68*TEST!O$5/100*O$3,0)</f>
        <v>#VALUE!</v>
      </c>
      <c r="P51" s="28" t="e">
        <f ca="1">+IF(IFTA_Quarterly!$I68&gt;0,IFTA_Quarterly!$I68*TEST!P$5/100*P$3,0)</f>
        <v>#VALUE!</v>
      </c>
      <c r="Q51" s="28" t="e">
        <f ca="1">+IF(IFTA_Quarterly!$I68&gt;0,IFTA_Quarterly!$I68*TEST!Q$5/100*Q$3,0)</f>
        <v>#VALUE!</v>
      </c>
      <c r="R51" s="28" t="e">
        <f ca="1">+IF(IFTA_Quarterly!$I68&gt;0,IFTA_Quarterly!$I68*TEST!R$5/100*R$3,0)</f>
        <v>#VALUE!</v>
      </c>
      <c r="S51" s="28" t="e">
        <f ca="1">+IF(IFTA_Quarterly!$I68&gt;0,IFTA_Quarterly!$I68*TEST!S$5/100*S$3,0)</f>
        <v>#VALUE!</v>
      </c>
      <c r="T51" s="28" t="e">
        <f ca="1">+IF(IFTA_Quarterly!$I68&gt;0,IFTA_Quarterly!$I68*TEST!T$5/100*T$3,0)</f>
        <v>#VALUE!</v>
      </c>
      <c r="U51" s="28" t="e">
        <f ca="1">+IF(IFTA_Quarterly!$I68&gt;0,IFTA_Quarterly!$I68*TEST!U$5/100*U$3,0)</f>
        <v>#VALUE!</v>
      </c>
      <c r="V51" s="28" t="e">
        <f ca="1">+IF(IFTA_Quarterly!$I68&gt;0,IFTA_Quarterly!$I68*TEST!V$5/100*V$3,0)</f>
        <v>#VALUE!</v>
      </c>
      <c r="W51" s="28" t="e">
        <f ca="1">+IF(IFTA_Quarterly!$I68&gt;0,IFTA_Quarterly!$I68*TEST!W$5/100*W$3,0)</f>
        <v>#VALUE!</v>
      </c>
      <c r="X51" s="28" t="e">
        <f ca="1">+IF(IFTA_Quarterly!$I68&gt;0,IFTA_Quarterly!$I68*TEST!X$5/100*X$3,0)</f>
        <v>#VALUE!</v>
      </c>
      <c r="Y51" s="28" t="e">
        <f ca="1">+IF(IFTA_Quarterly!$I68&gt;0,IFTA_Quarterly!$I68*TEST!Y$5/100*Y$3,0)</f>
        <v>#VALUE!</v>
      </c>
      <c r="Z51" s="28" t="e">
        <f ca="1">+IF(IFTA_Quarterly!$I68&gt;0,IFTA_Quarterly!$I68*TEST!Z$5/100*Z$3,0)</f>
        <v>#VALUE!</v>
      </c>
      <c r="AA51" s="28" t="e">
        <f ca="1">+IF(IFTA_Quarterly!$I68&gt;0,IFTA_Quarterly!$I68*TEST!AA$5/100*AA$3,0)</f>
        <v>#VALUE!</v>
      </c>
      <c r="AB51" s="28" t="e">
        <f ca="1">+IF(IFTA_Quarterly!$I68&gt;0,IFTA_Quarterly!$I68*TEST!AB$5/100*AB$3,0)</f>
        <v>#VALUE!</v>
      </c>
      <c r="AC51" s="28" t="e">
        <f ca="1">+IF(IFTA_Quarterly!$I68&gt;0,IFTA_Quarterly!$I68*TEST!AC$5/100*AC$3,0)</f>
        <v>#VALUE!</v>
      </c>
      <c r="AD51" s="28" t="e">
        <f ca="1">+IF(IFTA_Quarterly!$I68&gt;0,IFTA_Quarterly!$I68*TEST!AD$5/100*AD$3,0)</f>
        <v>#VALUE!</v>
      </c>
      <c r="AE51" s="2"/>
      <c r="AF51" s="2"/>
      <c r="AG51" s="2"/>
      <c r="AH51" s="2"/>
      <c r="AI51" s="2"/>
      <c r="AJ51" s="2"/>
      <c r="AK51" s="2"/>
      <c r="AL51" s="2"/>
      <c r="AM51" s="2"/>
      <c r="AN51" s="2"/>
      <c r="AO51" s="2"/>
      <c r="AP51" s="2"/>
      <c r="AQ51" s="2"/>
      <c r="AR51" s="2"/>
      <c r="AS51" s="2"/>
      <c r="AT51" s="2"/>
      <c r="AU51" s="2"/>
      <c r="AV51" s="2"/>
      <c r="AW51" s="2"/>
      <c r="AX51" s="2"/>
      <c r="AY51" s="2"/>
      <c r="AZ51" s="2"/>
      <c r="BA51" s="2"/>
    </row>
    <row r="52" spans="1:53" x14ac:dyDescent="0.25">
      <c r="A52" s="2" t="s">
        <v>191</v>
      </c>
      <c r="B52" s="2" t="str">
        <f t="shared" ca="1" si="3"/>
        <v/>
      </c>
      <c r="C52" s="2" t="e">
        <f ca="1">+IF(IFTA_Quarterly!$I69&gt;0,IFTA_Quarterly!$I69*TEST!C$5/100*C$3,0)</f>
        <v>#VALUE!</v>
      </c>
      <c r="D52" s="28" t="e">
        <f ca="1">+IF(IFTA_Quarterly!$I69&gt;0,IFTA_Quarterly!$I69*TEST!D$5/100*D$3,0)</f>
        <v>#VALUE!</v>
      </c>
      <c r="E52" s="28" t="e">
        <f ca="1">+IF(IFTA_Quarterly!$I69&gt;0,IFTA_Quarterly!$I69*TEST!E$5/100*E$3,0)</f>
        <v>#VALUE!</v>
      </c>
      <c r="F52" s="28" t="e">
        <f ca="1">+IF(IFTA_Quarterly!$I69&gt;0,IFTA_Quarterly!$I69*TEST!F$5/100*F$3,0)</f>
        <v>#VALUE!</v>
      </c>
      <c r="G52" s="28" t="e">
        <f ca="1">+IF(IFTA_Quarterly!$I69&gt;0,IFTA_Quarterly!$I69*TEST!G$5/100*G$3,0)</f>
        <v>#VALUE!</v>
      </c>
      <c r="H52" s="28" t="e">
        <f ca="1">+IF(IFTA_Quarterly!$I69&gt;0,IFTA_Quarterly!$I69*TEST!H$5/100*H$3,0)</f>
        <v>#VALUE!</v>
      </c>
      <c r="I52" s="28" t="e">
        <f ca="1">+IF(IFTA_Quarterly!$I69&gt;0,IFTA_Quarterly!$I69*TEST!I$5/100*I$3,0)</f>
        <v>#VALUE!</v>
      </c>
      <c r="J52" s="28" t="e">
        <f ca="1">+IF(IFTA_Quarterly!$I69&gt;0,IFTA_Quarterly!$I69*TEST!J$5/100*J$3,0)</f>
        <v>#VALUE!</v>
      </c>
      <c r="K52" s="28" t="e">
        <f ca="1">+IF(IFTA_Quarterly!$I69&gt;0,IFTA_Quarterly!$I69*TEST!K$5/100*K$3,0)</f>
        <v>#VALUE!</v>
      </c>
      <c r="L52" s="28" t="e">
        <f ca="1">+IF(IFTA_Quarterly!$I69&gt;0,IFTA_Quarterly!$I69*TEST!L$5/100*L$3,0)</f>
        <v>#VALUE!</v>
      </c>
      <c r="M52" s="28" t="e">
        <f ca="1">+IF(IFTA_Quarterly!$I69&gt;0,IFTA_Quarterly!$I69*TEST!M$5/100*M$3,0)</f>
        <v>#VALUE!</v>
      </c>
      <c r="N52" s="28" t="e">
        <f ca="1">+IF(IFTA_Quarterly!$I69&gt;0,IFTA_Quarterly!$I69*TEST!N$5/100*N$3,0)</f>
        <v>#VALUE!</v>
      </c>
      <c r="O52" s="28" t="e">
        <f ca="1">+IF(IFTA_Quarterly!$I69&gt;0,IFTA_Quarterly!$I69*TEST!O$5/100*O$3,0)</f>
        <v>#VALUE!</v>
      </c>
      <c r="P52" s="28" t="e">
        <f ca="1">+IF(IFTA_Quarterly!$I69&gt;0,IFTA_Quarterly!$I69*TEST!P$5/100*P$3,0)</f>
        <v>#VALUE!</v>
      </c>
      <c r="Q52" s="28" t="e">
        <f ca="1">+IF(IFTA_Quarterly!$I69&gt;0,IFTA_Quarterly!$I69*TEST!Q$5/100*Q$3,0)</f>
        <v>#VALUE!</v>
      </c>
      <c r="R52" s="28" t="e">
        <f ca="1">+IF(IFTA_Quarterly!$I69&gt;0,IFTA_Quarterly!$I69*TEST!R$5/100*R$3,0)</f>
        <v>#VALUE!</v>
      </c>
      <c r="S52" s="28" t="e">
        <f ca="1">+IF(IFTA_Quarterly!$I69&gt;0,IFTA_Quarterly!$I69*TEST!S$5/100*S$3,0)</f>
        <v>#VALUE!</v>
      </c>
      <c r="T52" s="28" t="e">
        <f ca="1">+IF(IFTA_Quarterly!$I69&gt;0,IFTA_Quarterly!$I69*TEST!T$5/100*T$3,0)</f>
        <v>#VALUE!</v>
      </c>
      <c r="U52" s="28" t="e">
        <f ca="1">+IF(IFTA_Quarterly!$I69&gt;0,IFTA_Quarterly!$I69*TEST!U$5/100*U$3,0)</f>
        <v>#VALUE!</v>
      </c>
      <c r="V52" s="28" t="e">
        <f ca="1">+IF(IFTA_Quarterly!$I69&gt;0,IFTA_Quarterly!$I69*TEST!V$5/100*V$3,0)</f>
        <v>#VALUE!</v>
      </c>
      <c r="W52" s="28" t="e">
        <f ca="1">+IF(IFTA_Quarterly!$I69&gt;0,IFTA_Quarterly!$I69*TEST!W$5/100*W$3,0)</f>
        <v>#VALUE!</v>
      </c>
      <c r="X52" s="28" t="e">
        <f ca="1">+IF(IFTA_Quarterly!$I69&gt;0,IFTA_Quarterly!$I69*TEST!X$5/100*X$3,0)</f>
        <v>#VALUE!</v>
      </c>
      <c r="Y52" s="28" t="e">
        <f ca="1">+IF(IFTA_Quarterly!$I69&gt;0,IFTA_Quarterly!$I69*TEST!Y$5/100*Y$3,0)</f>
        <v>#VALUE!</v>
      </c>
      <c r="Z52" s="28" t="e">
        <f ca="1">+IF(IFTA_Quarterly!$I69&gt;0,IFTA_Quarterly!$I69*TEST!Z$5/100*Z$3,0)</f>
        <v>#VALUE!</v>
      </c>
      <c r="AA52" s="28" t="e">
        <f ca="1">+IF(IFTA_Quarterly!$I69&gt;0,IFTA_Quarterly!$I69*TEST!AA$5/100*AA$3,0)</f>
        <v>#VALUE!</v>
      </c>
      <c r="AB52" s="28" t="e">
        <f ca="1">+IF(IFTA_Quarterly!$I69&gt;0,IFTA_Quarterly!$I69*TEST!AB$5/100*AB$3,0)</f>
        <v>#VALUE!</v>
      </c>
      <c r="AC52" s="28" t="e">
        <f ca="1">+IF(IFTA_Quarterly!$I69&gt;0,IFTA_Quarterly!$I69*TEST!AC$5/100*AC$3,0)</f>
        <v>#VALUE!</v>
      </c>
      <c r="AD52" s="28" t="e">
        <f ca="1">+IF(IFTA_Quarterly!$I69&gt;0,IFTA_Quarterly!$I69*TEST!AD$5/100*AD$3,0)</f>
        <v>#VALUE!</v>
      </c>
      <c r="AE52" s="2"/>
      <c r="AF52" s="2"/>
      <c r="AG52" s="2"/>
      <c r="AH52" s="2"/>
      <c r="AI52" s="2"/>
      <c r="AJ52" s="2"/>
      <c r="AK52" s="2"/>
      <c r="AL52" s="2"/>
      <c r="AM52" s="2"/>
      <c r="AN52" s="2"/>
      <c r="AO52" s="2"/>
      <c r="AP52" s="2"/>
      <c r="AQ52" s="2"/>
      <c r="AR52" s="2"/>
      <c r="AS52" s="2"/>
      <c r="AT52" s="2"/>
      <c r="AU52" s="2"/>
      <c r="AV52" s="2"/>
      <c r="AW52" s="2"/>
      <c r="AX52" s="2"/>
      <c r="AY52" s="2"/>
      <c r="AZ52" s="2"/>
      <c r="BA52" s="2"/>
    </row>
    <row r="53" spans="1:53" x14ac:dyDescent="0.25">
      <c r="A53" s="2" t="s">
        <v>65</v>
      </c>
      <c r="B53" s="2" t="str">
        <f t="shared" ca="1" si="3"/>
        <v/>
      </c>
      <c r="C53" s="2" t="e">
        <f ca="1">+IF(IFTA_Quarterly!$I70&gt;0,IFTA_Quarterly!$I70*TEST!C$5/100*C$3,0)</f>
        <v>#VALUE!</v>
      </c>
      <c r="D53" s="28" t="e">
        <f ca="1">+IF(IFTA_Quarterly!$I70&gt;0,IFTA_Quarterly!$I70*TEST!D$5/100*D$3,0)</f>
        <v>#VALUE!</v>
      </c>
      <c r="E53" s="28" t="e">
        <f ca="1">+IF(IFTA_Quarterly!$I70&gt;0,IFTA_Quarterly!$I70*TEST!E$5/100*E$3,0)</f>
        <v>#VALUE!</v>
      </c>
      <c r="F53" s="28" t="e">
        <f ca="1">+IF(IFTA_Quarterly!$I70&gt;0,IFTA_Quarterly!$I70*TEST!F$5/100*F$3,0)</f>
        <v>#VALUE!</v>
      </c>
      <c r="G53" s="28" t="e">
        <f ca="1">+IF(IFTA_Quarterly!$I70&gt;0,IFTA_Quarterly!$I70*TEST!G$5/100*G$3,0)</f>
        <v>#VALUE!</v>
      </c>
      <c r="H53" s="28" t="e">
        <f ca="1">+IF(IFTA_Quarterly!$I70&gt;0,IFTA_Quarterly!$I70*TEST!H$5/100*H$3,0)</f>
        <v>#VALUE!</v>
      </c>
      <c r="I53" s="28" t="e">
        <f ca="1">+IF(IFTA_Quarterly!$I70&gt;0,IFTA_Quarterly!$I70*TEST!I$5/100*I$3,0)</f>
        <v>#VALUE!</v>
      </c>
      <c r="J53" s="28" t="e">
        <f ca="1">+IF(IFTA_Quarterly!$I70&gt;0,IFTA_Quarterly!$I70*TEST!J$5/100*J$3,0)</f>
        <v>#VALUE!</v>
      </c>
      <c r="K53" s="28" t="e">
        <f ca="1">+IF(IFTA_Quarterly!$I70&gt;0,IFTA_Quarterly!$I70*TEST!K$5/100*K$3,0)</f>
        <v>#VALUE!</v>
      </c>
      <c r="L53" s="28" t="e">
        <f ca="1">+IF(IFTA_Quarterly!$I70&gt;0,IFTA_Quarterly!$I70*TEST!L$5/100*L$3,0)</f>
        <v>#VALUE!</v>
      </c>
      <c r="M53" s="28" t="e">
        <f ca="1">+IF(IFTA_Quarterly!$I70&gt;0,IFTA_Quarterly!$I70*TEST!M$5/100*M$3,0)</f>
        <v>#VALUE!</v>
      </c>
      <c r="N53" s="28" t="e">
        <f ca="1">+IF(IFTA_Quarterly!$I70&gt;0,IFTA_Quarterly!$I70*TEST!N$5/100*N$3,0)</f>
        <v>#VALUE!</v>
      </c>
      <c r="O53" s="28" t="e">
        <f ca="1">+IF(IFTA_Quarterly!$I70&gt;0,IFTA_Quarterly!$I70*TEST!O$5/100*O$3,0)</f>
        <v>#VALUE!</v>
      </c>
      <c r="P53" s="28" t="e">
        <f ca="1">+IF(IFTA_Quarterly!$I70&gt;0,IFTA_Quarterly!$I70*TEST!P$5/100*P$3,0)</f>
        <v>#VALUE!</v>
      </c>
      <c r="Q53" s="28" t="e">
        <f ca="1">+IF(IFTA_Quarterly!$I70&gt;0,IFTA_Quarterly!$I70*TEST!Q$5/100*Q$3,0)</f>
        <v>#VALUE!</v>
      </c>
      <c r="R53" s="28" t="e">
        <f ca="1">+IF(IFTA_Quarterly!$I70&gt;0,IFTA_Quarterly!$I70*TEST!R$5/100*R$3,0)</f>
        <v>#VALUE!</v>
      </c>
      <c r="S53" s="28" t="e">
        <f ca="1">+IF(IFTA_Quarterly!$I70&gt;0,IFTA_Quarterly!$I70*TEST!S$5/100*S$3,0)</f>
        <v>#VALUE!</v>
      </c>
      <c r="T53" s="28" t="e">
        <f ca="1">+IF(IFTA_Quarterly!$I70&gt;0,IFTA_Quarterly!$I70*TEST!T$5/100*T$3,0)</f>
        <v>#VALUE!</v>
      </c>
      <c r="U53" s="28" t="e">
        <f ca="1">+IF(IFTA_Quarterly!$I70&gt;0,IFTA_Quarterly!$I70*TEST!U$5/100*U$3,0)</f>
        <v>#VALUE!</v>
      </c>
      <c r="V53" s="28" t="e">
        <f ca="1">+IF(IFTA_Quarterly!$I70&gt;0,IFTA_Quarterly!$I70*TEST!V$5/100*V$3,0)</f>
        <v>#VALUE!</v>
      </c>
      <c r="W53" s="28" t="e">
        <f ca="1">+IF(IFTA_Quarterly!$I70&gt;0,IFTA_Quarterly!$I70*TEST!W$5/100*W$3,0)</f>
        <v>#VALUE!</v>
      </c>
      <c r="X53" s="28" t="e">
        <f ca="1">+IF(IFTA_Quarterly!$I70&gt;0,IFTA_Quarterly!$I70*TEST!X$5/100*X$3,0)</f>
        <v>#VALUE!</v>
      </c>
      <c r="Y53" s="28" t="e">
        <f ca="1">+IF(IFTA_Quarterly!$I70&gt;0,IFTA_Quarterly!$I70*TEST!Y$5/100*Y$3,0)</f>
        <v>#VALUE!</v>
      </c>
      <c r="Z53" s="28" t="e">
        <f ca="1">+IF(IFTA_Quarterly!$I70&gt;0,IFTA_Quarterly!$I70*TEST!Z$5/100*Z$3,0)</f>
        <v>#VALUE!</v>
      </c>
      <c r="AA53" s="28" t="e">
        <f ca="1">+IF(IFTA_Quarterly!$I70&gt;0,IFTA_Quarterly!$I70*TEST!AA$5/100*AA$3,0)</f>
        <v>#VALUE!</v>
      </c>
      <c r="AB53" s="28" t="e">
        <f ca="1">+IF(IFTA_Quarterly!$I70&gt;0,IFTA_Quarterly!$I70*TEST!AB$5/100*AB$3,0)</f>
        <v>#VALUE!</v>
      </c>
      <c r="AC53" s="28" t="e">
        <f ca="1">+IF(IFTA_Quarterly!$I70&gt;0,IFTA_Quarterly!$I70*TEST!AC$5/100*AC$3,0)</f>
        <v>#VALUE!</v>
      </c>
      <c r="AD53" s="28" t="e">
        <f ca="1">+IF(IFTA_Quarterly!$I70&gt;0,IFTA_Quarterly!$I70*TEST!AD$5/100*AD$3,0)</f>
        <v>#VALUE!</v>
      </c>
      <c r="AE53" s="2"/>
      <c r="AF53" s="2"/>
      <c r="AG53" s="2"/>
      <c r="AH53" s="2"/>
      <c r="AI53" s="2"/>
      <c r="AJ53" s="2"/>
      <c r="AK53" s="2"/>
      <c r="AL53" s="2"/>
      <c r="AM53" s="2"/>
      <c r="AN53" s="2"/>
      <c r="AO53" s="2"/>
      <c r="AP53" s="2"/>
      <c r="AQ53" s="2"/>
      <c r="AR53" s="2"/>
      <c r="AS53" s="2"/>
      <c r="AT53" s="2"/>
      <c r="AU53" s="2"/>
      <c r="AV53" s="2"/>
      <c r="AW53" s="2"/>
      <c r="AX53" s="2"/>
      <c r="AY53" s="2"/>
      <c r="AZ53" s="2"/>
      <c r="BA53" s="2"/>
    </row>
    <row r="54" spans="1:53" x14ac:dyDescent="0.25">
      <c r="A54" s="2" t="s">
        <v>66</v>
      </c>
      <c r="B54" s="2" t="str">
        <f t="shared" ca="1" si="3"/>
        <v/>
      </c>
      <c r="C54" s="2" t="e">
        <f ca="1">+IF(IFTA_Quarterly!$I71&gt;0,IFTA_Quarterly!$I71*TEST!C$5/100*C$3,0)</f>
        <v>#VALUE!</v>
      </c>
      <c r="D54" s="28" t="e">
        <f ca="1">+IF(IFTA_Quarterly!$I71&gt;0,IFTA_Quarterly!$I71*TEST!D$5/100*D$3,0)</f>
        <v>#VALUE!</v>
      </c>
      <c r="E54" s="28" t="e">
        <f ca="1">+IF(IFTA_Quarterly!$I71&gt;0,IFTA_Quarterly!$I71*TEST!E$5/100*E$3,0)</f>
        <v>#VALUE!</v>
      </c>
      <c r="F54" s="28" t="e">
        <f ca="1">+IF(IFTA_Quarterly!$I71&gt;0,IFTA_Quarterly!$I71*TEST!F$5/100*F$3,0)</f>
        <v>#VALUE!</v>
      </c>
      <c r="G54" s="28" t="e">
        <f ca="1">+IF(IFTA_Quarterly!$I71&gt;0,IFTA_Quarterly!$I71*TEST!G$5/100*G$3,0)</f>
        <v>#VALUE!</v>
      </c>
      <c r="H54" s="28" t="e">
        <f ca="1">+IF(IFTA_Quarterly!$I71&gt;0,IFTA_Quarterly!$I71*TEST!H$5/100*H$3,0)</f>
        <v>#VALUE!</v>
      </c>
      <c r="I54" s="28" t="e">
        <f ca="1">+IF(IFTA_Quarterly!$I71&gt;0,IFTA_Quarterly!$I71*TEST!I$5/100*I$3,0)</f>
        <v>#VALUE!</v>
      </c>
      <c r="J54" s="28" t="e">
        <f ca="1">+IF(IFTA_Quarterly!$I71&gt;0,IFTA_Quarterly!$I71*TEST!J$5/100*J$3,0)</f>
        <v>#VALUE!</v>
      </c>
      <c r="K54" s="28" t="e">
        <f ca="1">+IF(IFTA_Quarterly!$I71&gt;0,IFTA_Quarterly!$I71*TEST!K$5/100*K$3,0)</f>
        <v>#VALUE!</v>
      </c>
      <c r="L54" s="28" t="e">
        <f ca="1">+IF(IFTA_Quarterly!$I71&gt;0,IFTA_Quarterly!$I71*TEST!L$5/100*L$3,0)</f>
        <v>#VALUE!</v>
      </c>
      <c r="M54" s="28" t="e">
        <f ca="1">+IF(IFTA_Quarterly!$I71&gt;0,IFTA_Quarterly!$I71*TEST!M$5/100*M$3,0)</f>
        <v>#VALUE!</v>
      </c>
      <c r="N54" s="28" t="e">
        <f ca="1">+IF(IFTA_Quarterly!$I71&gt;0,IFTA_Quarterly!$I71*TEST!N$5/100*N$3,0)</f>
        <v>#VALUE!</v>
      </c>
      <c r="O54" s="28" t="e">
        <f ca="1">+IF(IFTA_Quarterly!$I71&gt;0,IFTA_Quarterly!$I71*TEST!O$5/100*O$3,0)</f>
        <v>#VALUE!</v>
      </c>
      <c r="P54" s="28" t="e">
        <f ca="1">+IF(IFTA_Quarterly!$I71&gt;0,IFTA_Quarterly!$I71*TEST!P$5/100*P$3,0)</f>
        <v>#VALUE!</v>
      </c>
      <c r="Q54" s="28" t="e">
        <f ca="1">+IF(IFTA_Quarterly!$I71&gt;0,IFTA_Quarterly!$I71*TEST!Q$5/100*Q$3,0)</f>
        <v>#VALUE!</v>
      </c>
      <c r="R54" s="28" t="e">
        <f ca="1">+IF(IFTA_Quarterly!$I71&gt;0,IFTA_Quarterly!$I71*TEST!R$5/100*R$3,0)</f>
        <v>#VALUE!</v>
      </c>
      <c r="S54" s="28" t="e">
        <f ca="1">+IF(IFTA_Quarterly!$I71&gt;0,IFTA_Quarterly!$I71*TEST!S$5/100*S$3,0)</f>
        <v>#VALUE!</v>
      </c>
      <c r="T54" s="28" t="e">
        <f ca="1">+IF(IFTA_Quarterly!$I71&gt;0,IFTA_Quarterly!$I71*TEST!T$5/100*T$3,0)</f>
        <v>#VALUE!</v>
      </c>
      <c r="U54" s="28" t="e">
        <f ca="1">+IF(IFTA_Quarterly!$I71&gt;0,IFTA_Quarterly!$I71*TEST!U$5/100*U$3,0)</f>
        <v>#VALUE!</v>
      </c>
      <c r="V54" s="28" t="e">
        <f ca="1">+IF(IFTA_Quarterly!$I71&gt;0,IFTA_Quarterly!$I71*TEST!V$5/100*V$3,0)</f>
        <v>#VALUE!</v>
      </c>
      <c r="W54" s="28" t="e">
        <f ca="1">+IF(IFTA_Quarterly!$I71&gt;0,IFTA_Quarterly!$I71*TEST!W$5/100*W$3,0)</f>
        <v>#VALUE!</v>
      </c>
      <c r="X54" s="28" t="e">
        <f ca="1">+IF(IFTA_Quarterly!$I71&gt;0,IFTA_Quarterly!$I71*TEST!X$5/100*X$3,0)</f>
        <v>#VALUE!</v>
      </c>
      <c r="Y54" s="28" t="e">
        <f ca="1">+IF(IFTA_Quarterly!$I71&gt;0,IFTA_Quarterly!$I71*TEST!Y$5/100*Y$3,0)</f>
        <v>#VALUE!</v>
      </c>
      <c r="Z54" s="28" t="e">
        <f ca="1">+IF(IFTA_Quarterly!$I71&gt;0,IFTA_Quarterly!$I71*TEST!Z$5/100*Z$3,0)</f>
        <v>#VALUE!</v>
      </c>
      <c r="AA54" s="28" t="e">
        <f ca="1">+IF(IFTA_Quarterly!$I71&gt;0,IFTA_Quarterly!$I71*TEST!AA$5/100*AA$3,0)</f>
        <v>#VALUE!</v>
      </c>
      <c r="AB54" s="28" t="e">
        <f ca="1">+IF(IFTA_Quarterly!$I71&gt;0,IFTA_Quarterly!$I71*TEST!AB$5/100*AB$3,0)</f>
        <v>#VALUE!</v>
      </c>
      <c r="AC54" s="28" t="e">
        <f ca="1">+IF(IFTA_Quarterly!$I71&gt;0,IFTA_Quarterly!$I71*TEST!AC$5/100*AC$3,0)</f>
        <v>#VALUE!</v>
      </c>
      <c r="AD54" s="28" t="e">
        <f ca="1">+IF(IFTA_Quarterly!$I71&gt;0,IFTA_Quarterly!$I71*TEST!AD$5/100*AD$3,0)</f>
        <v>#VALUE!</v>
      </c>
      <c r="AE54" s="2"/>
      <c r="AF54" s="2"/>
      <c r="AG54" s="2"/>
      <c r="AH54" s="2"/>
      <c r="AI54" s="2"/>
      <c r="AJ54" s="2"/>
      <c r="AK54" s="2"/>
      <c r="AL54" s="2"/>
      <c r="AM54" s="2"/>
      <c r="AN54" s="2"/>
      <c r="AO54" s="2"/>
      <c r="AP54" s="2"/>
      <c r="AQ54" s="2"/>
      <c r="AR54" s="2"/>
      <c r="AS54" s="2"/>
      <c r="AT54" s="2"/>
      <c r="AU54" s="2"/>
      <c r="AV54" s="2"/>
      <c r="AW54" s="2"/>
      <c r="AX54" s="2"/>
      <c r="AY54" s="2"/>
      <c r="AZ54" s="2"/>
      <c r="BA54" s="2"/>
    </row>
    <row r="55" spans="1:53" x14ac:dyDescent="0.25">
      <c r="A55" s="2" t="s">
        <v>67</v>
      </c>
      <c r="B55" s="2" t="str">
        <f t="shared" ca="1" si="3"/>
        <v/>
      </c>
      <c r="C55" s="2" t="e">
        <f ca="1">+IF(IFTA_Quarterly!$I72&gt;0,IFTA_Quarterly!$I72*TEST!C$5/100*C$3,0)</f>
        <v>#VALUE!</v>
      </c>
      <c r="D55" s="28" t="e">
        <f ca="1">+IF(IFTA_Quarterly!$I72&gt;0,IFTA_Quarterly!$I72*TEST!D$5/100*D$3,0)</f>
        <v>#VALUE!</v>
      </c>
      <c r="E55" s="28" t="e">
        <f ca="1">+IF(IFTA_Quarterly!$I72&gt;0,IFTA_Quarterly!$I72*TEST!E$5/100*E$3,0)</f>
        <v>#VALUE!</v>
      </c>
      <c r="F55" s="28" t="e">
        <f ca="1">+IF(IFTA_Quarterly!$I72&gt;0,IFTA_Quarterly!$I72*TEST!F$5/100*F$3,0)</f>
        <v>#VALUE!</v>
      </c>
      <c r="G55" s="28" t="e">
        <f ca="1">+IF(IFTA_Quarterly!$I72&gt;0,IFTA_Quarterly!$I72*TEST!G$5/100*G$3,0)</f>
        <v>#VALUE!</v>
      </c>
      <c r="H55" s="28" t="e">
        <f ca="1">+IF(IFTA_Quarterly!$I72&gt;0,IFTA_Quarterly!$I72*TEST!H$5/100*H$3,0)</f>
        <v>#VALUE!</v>
      </c>
      <c r="I55" s="28" t="e">
        <f ca="1">+IF(IFTA_Quarterly!$I72&gt;0,IFTA_Quarterly!$I72*TEST!I$5/100*I$3,0)</f>
        <v>#VALUE!</v>
      </c>
      <c r="J55" s="28" t="e">
        <f ca="1">+IF(IFTA_Quarterly!$I72&gt;0,IFTA_Quarterly!$I72*TEST!J$5/100*J$3,0)</f>
        <v>#VALUE!</v>
      </c>
      <c r="K55" s="28" t="e">
        <f ca="1">+IF(IFTA_Quarterly!$I72&gt;0,IFTA_Quarterly!$I72*TEST!K$5/100*K$3,0)</f>
        <v>#VALUE!</v>
      </c>
      <c r="L55" s="28" t="e">
        <f ca="1">+IF(IFTA_Quarterly!$I72&gt;0,IFTA_Quarterly!$I72*TEST!L$5/100*L$3,0)</f>
        <v>#VALUE!</v>
      </c>
      <c r="M55" s="28" t="e">
        <f ca="1">+IF(IFTA_Quarterly!$I72&gt;0,IFTA_Quarterly!$I72*TEST!M$5/100*M$3,0)</f>
        <v>#VALUE!</v>
      </c>
      <c r="N55" s="28" t="e">
        <f ca="1">+IF(IFTA_Quarterly!$I72&gt;0,IFTA_Quarterly!$I72*TEST!N$5/100*N$3,0)</f>
        <v>#VALUE!</v>
      </c>
      <c r="O55" s="28" t="e">
        <f ca="1">+IF(IFTA_Quarterly!$I72&gt;0,IFTA_Quarterly!$I72*TEST!O$5/100*O$3,0)</f>
        <v>#VALUE!</v>
      </c>
      <c r="P55" s="28" t="e">
        <f ca="1">+IF(IFTA_Quarterly!$I72&gt;0,IFTA_Quarterly!$I72*TEST!P$5/100*P$3,0)</f>
        <v>#VALUE!</v>
      </c>
      <c r="Q55" s="28" t="e">
        <f ca="1">+IF(IFTA_Quarterly!$I72&gt;0,IFTA_Quarterly!$I72*TEST!Q$5/100*Q$3,0)</f>
        <v>#VALUE!</v>
      </c>
      <c r="R55" s="28" t="e">
        <f ca="1">+IF(IFTA_Quarterly!$I72&gt;0,IFTA_Quarterly!$I72*TEST!R$5/100*R$3,0)</f>
        <v>#VALUE!</v>
      </c>
      <c r="S55" s="28" t="e">
        <f ca="1">+IF(IFTA_Quarterly!$I72&gt;0,IFTA_Quarterly!$I72*TEST!S$5/100*S$3,0)</f>
        <v>#VALUE!</v>
      </c>
      <c r="T55" s="28" t="e">
        <f ca="1">+IF(IFTA_Quarterly!$I72&gt;0,IFTA_Quarterly!$I72*TEST!T$5/100*T$3,0)</f>
        <v>#VALUE!</v>
      </c>
      <c r="U55" s="28" t="e">
        <f ca="1">+IF(IFTA_Quarterly!$I72&gt;0,IFTA_Quarterly!$I72*TEST!U$5/100*U$3,0)</f>
        <v>#VALUE!</v>
      </c>
      <c r="V55" s="28" t="e">
        <f ca="1">+IF(IFTA_Quarterly!$I72&gt;0,IFTA_Quarterly!$I72*TEST!V$5/100*V$3,0)</f>
        <v>#VALUE!</v>
      </c>
      <c r="W55" s="28" t="e">
        <f ca="1">+IF(IFTA_Quarterly!$I72&gt;0,IFTA_Quarterly!$I72*TEST!W$5/100*W$3,0)</f>
        <v>#VALUE!</v>
      </c>
      <c r="X55" s="28" t="e">
        <f ca="1">+IF(IFTA_Quarterly!$I72&gt;0,IFTA_Quarterly!$I72*TEST!X$5/100*X$3,0)</f>
        <v>#VALUE!</v>
      </c>
      <c r="Y55" s="28" t="e">
        <f ca="1">+IF(IFTA_Quarterly!$I72&gt;0,IFTA_Quarterly!$I72*TEST!Y$5/100*Y$3,0)</f>
        <v>#VALUE!</v>
      </c>
      <c r="Z55" s="28" t="e">
        <f ca="1">+IF(IFTA_Quarterly!$I72&gt;0,IFTA_Quarterly!$I72*TEST!Z$5/100*Z$3,0)</f>
        <v>#VALUE!</v>
      </c>
      <c r="AA55" s="28" t="e">
        <f ca="1">+IF(IFTA_Quarterly!$I72&gt;0,IFTA_Quarterly!$I72*TEST!AA$5/100*AA$3,0)</f>
        <v>#VALUE!</v>
      </c>
      <c r="AB55" s="28" t="e">
        <f ca="1">+IF(IFTA_Quarterly!$I72&gt;0,IFTA_Quarterly!$I72*TEST!AB$5/100*AB$3,0)</f>
        <v>#VALUE!</v>
      </c>
      <c r="AC55" s="28" t="e">
        <f ca="1">+IF(IFTA_Quarterly!$I72&gt;0,IFTA_Quarterly!$I72*TEST!AC$5/100*AC$3,0)</f>
        <v>#VALUE!</v>
      </c>
      <c r="AD55" s="28" t="e">
        <f ca="1">+IF(IFTA_Quarterly!$I72&gt;0,IFTA_Quarterly!$I72*TEST!AD$5/100*AD$3,0)</f>
        <v>#VALUE!</v>
      </c>
      <c r="AE55" s="2"/>
      <c r="AF55" s="2"/>
      <c r="AG55" s="2"/>
      <c r="AH55" s="2"/>
      <c r="AI55" s="2"/>
      <c r="AJ55" s="2"/>
      <c r="AK55" s="2"/>
      <c r="AL55" s="2"/>
      <c r="AM55" s="2"/>
      <c r="AN55" s="2"/>
      <c r="AO55" s="2"/>
      <c r="AP55" s="2"/>
      <c r="AQ55" s="2"/>
      <c r="AR55" s="2"/>
      <c r="AS55" s="2"/>
      <c r="AT55" s="2"/>
      <c r="AU55" s="2"/>
      <c r="AV55" s="2"/>
      <c r="AW55" s="2"/>
      <c r="AX55" s="2"/>
      <c r="AY55" s="2"/>
      <c r="AZ55" s="2"/>
      <c r="BA55" s="2"/>
    </row>
    <row r="56" spans="1:53" x14ac:dyDescent="0.25">
      <c r="A56" s="2" t="s">
        <v>68</v>
      </c>
      <c r="B56" s="2" t="str">
        <f t="shared" ca="1" si="3"/>
        <v/>
      </c>
      <c r="C56" s="2" t="e">
        <f ca="1">+IF(IFTA_Quarterly!$I73&gt;0,IFTA_Quarterly!$I73*TEST!C$5/100*C$3,0)</f>
        <v>#VALUE!</v>
      </c>
      <c r="D56" s="28" t="e">
        <f ca="1">+IF(IFTA_Quarterly!$I73&gt;0,IFTA_Quarterly!$I73*TEST!D$5/100*D$3,0)</f>
        <v>#VALUE!</v>
      </c>
      <c r="E56" s="28" t="e">
        <f ca="1">+IF(IFTA_Quarterly!$I73&gt;0,IFTA_Quarterly!$I73*TEST!E$5/100*E$3,0)</f>
        <v>#VALUE!</v>
      </c>
      <c r="F56" s="28" t="e">
        <f ca="1">+IF(IFTA_Quarterly!$I73&gt;0,IFTA_Quarterly!$I73*TEST!F$5/100*F$3,0)</f>
        <v>#VALUE!</v>
      </c>
      <c r="G56" s="28" t="e">
        <f ca="1">+IF(IFTA_Quarterly!$I73&gt;0,IFTA_Quarterly!$I73*TEST!G$5/100*G$3,0)</f>
        <v>#VALUE!</v>
      </c>
      <c r="H56" s="28" t="e">
        <f ca="1">+IF(IFTA_Quarterly!$I73&gt;0,IFTA_Quarterly!$I73*TEST!H$5/100*H$3,0)</f>
        <v>#VALUE!</v>
      </c>
      <c r="I56" s="28" t="e">
        <f ca="1">+IF(IFTA_Quarterly!$I73&gt;0,IFTA_Quarterly!$I73*TEST!I$5/100*I$3,0)</f>
        <v>#VALUE!</v>
      </c>
      <c r="J56" s="28" t="e">
        <f ca="1">+IF(IFTA_Quarterly!$I73&gt;0,IFTA_Quarterly!$I73*TEST!J$5/100*J$3,0)</f>
        <v>#VALUE!</v>
      </c>
      <c r="K56" s="28" t="e">
        <f ca="1">+IF(IFTA_Quarterly!$I73&gt;0,IFTA_Quarterly!$I73*TEST!K$5/100*K$3,0)</f>
        <v>#VALUE!</v>
      </c>
      <c r="L56" s="28" t="e">
        <f ca="1">+IF(IFTA_Quarterly!$I73&gt;0,IFTA_Quarterly!$I73*TEST!L$5/100*L$3,0)</f>
        <v>#VALUE!</v>
      </c>
      <c r="M56" s="28" t="e">
        <f ca="1">+IF(IFTA_Quarterly!$I73&gt;0,IFTA_Quarterly!$I73*TEST!M$5/100*M$3,0)</f>
        <v>#VALUE!</v>
      </c>
      <c r="N56" s="28" t="e">
        <f ca="1">+IF(IFTA_Quarterly!$I73&gt;0,IFTA_Quarterly!$I73*TEST!N$5/100*N$3,0)</f>
        <v>#VALUE!</v>
      </c>
      <c r="O56" s="28" t="e">
        <f ca="1">+IF(IFTA_Quarterly!$I73&gt;0,IFTA_Quarterly!$I73*TEST!O$5/100*O$3,0)</f>
        <v>#VALUE!</v>
      </c>
      <c r="P56" s="28" t="e">
        <f ca="1">+IF(IFTA_Quarterly!$I73&gt;0,IFTA_Quarterly!$I73*TEST!P$5/100*P$3,0)</f>
        <v>#VALUE!</v>
      </c>
      <c r="Q56" s="28" t="e">
        <f ca="1">+IF(IFTA_Quarterly!$I73&gt;0,IFTA_Quarterly!$I73*TEST!Q$5/100*Q$3,0)</f>
        <v>#VALUE!</v>
      </c>
      <c r="R56" s="28" t="e">
        <f ca="1">+IF(IFTA_Quarterly!$I73&gt;0,IFTA_Quarterly!$I73*TEST!R$5/100*R$3,0)</f>
        <v>#VALUE!</v>
      </c>
      <c r="S56" s="28" t="e">
        <f ca="1">+IF(IFTA_Quarterly!$I73&gt;0,IFTA_Quarterly!$I73*TEST!S$5/100*S$3,0)</f>
        <v>#VALUE!</v>
      </c>
      <c r="T56" s="28" t="e">
        <f ca="1">+IF(IFTA_Quarterly!$I73&gt;0,IFTA_Quarterly!$I73*TEST!T$5/100*T$3,0)</f>
        <v>#VALUE!</v>
      </c>
      <c r="U56" s="28" t="e">
        <f ca="1">+IF(IFTA_Quarterly!$I73&gt;0,IFTA_Quarterly!$I73*TEST!U$5/100*U$3,0)</f>
        <v>#VALUE!</v>
      </c>
      <c r="V56" s="28" t="e">
        <f ca="1">+IF(IFTA_Quarterly!$I73&gt;0,IFTA_Quarterly!$I73*TEST!V$5/100*V$3,0)</f>
        <v>#VALUE!</v>
      </c>
      <c r="W56" s="28" t="e">
        <f ca="1">+IF(IFTA_Quarterly!$I73&gt;0,IFTA_Quarterly!$I73*TEST!W$5/100*W$3,0)</f>
        <v>#VALUE!</v>
      </c>
      <c r="X56" s="28" t="e">
        <f ca="1">+IF(IFTA_Quarterly!$I73&gt;0,IFTA_Quarterly!$I73*TEST!X$5/100*X$3,0)</f>
        <v>#VALUE!</v>
      </c>
      <c r="Y56" s="28" t="e">
        <f ca="1">+IF(IFTA_Quarterly!$I73&gt;0,IFTA_Quarterly!$I73*TEST!Y$5/100*Y$3,0)</f>
        <v>#VALUE!</v>
      </c>
      <c r="Z56" s="28" t="e">
        <f ca="1">+IF(IFTA_Quarterly!$I73&gt;0,IFTA_Quarterly!$I73*TEST!Z$5/100*Z$3,0)</f>
        <v>#VALUE!</v>
      </c>
      <c r="AA56" s="28" t="e">
        <f ca="1">+IF(IFTA_Quarterly!$I73&gt;0,IFTA_Quarterly!$I73*TEST!AA$5/100*AA$3,0)</f>
        <v>#VALUE!</v>
      </c>
      <c r="AB56" s="28" t="e">
        <f ca="1">+IF(IFTA_Quarterly!$I73&gt;0,IFTA_Quarterly!$I73*TEST!AB$5/100*AB$3,0)</f>
        <v>#VALUE!</v>
      </c>
      <c r="AC56" s="28" t="e">
        <f ca="1">+IF(IFTA_Quarterly!$I73&gt;0,IFTA_Quarterly!$I73*TEST!AC$5/100*AC$3,0)</f>
        <v>#VALUE!</v>
      </c>
      <c r="AD56" s="28" t="e">
        <f ca="1">+IF(IFTA_Quarterly!$I73&gt;0,IFTA_Quarterly!$I73*TEST!AD$5/100*AD$3,0)</f>
        <v>#VALUE!</v>
      </c>
      <c r="AE56" s="2"/>
      <c r="AF56" s="2"/>
      <c r="AG56" s="2"/>
      <c r="AH56" s="2"/>
      <c r="AI56" s="2"/>
      <c r="AJ56" s="2"/>
      <c r="AK56" s="2"/>
      <c r="AL56" s="2"/>
      <c r="AM56" s="2"/>
      <c r="AN56" s="2"/>
      <c r="AO56" s="2"/>
      <c r="AP56" s="2"/>
      <c r="AQ56" s="2"/>
      <c r="AR56" s="2"/>
      <c r="AS56" s="2"/>
      <c r="AT56" s="2"/>
      <c r="AU56" s="2"/>
      <c r="AV56" s="2"/>
      <c r="AW56" s="2"/>
      <c r="AX56" s="2"/>
      <c r="AY56" s="2"/>
      <c r="AZ56" s="2"/>
      <c r="BA56" s="2"/>
    </row>
    <row r="57" spans="1:53" x14ac:dyDescent="0.25">
      <c r="A57" s="2" t="s">
        <v>69</v>
      </c>
      <c r="B57" s="2" t="str">
        <f t="shared" ca="1" si="3"/>
        <v/>
      </c>
      <c r="C57" s="2" t="e">
        <f ca="1">+IF(IFTA_Quarterly!$I74&gt;0,IFTA_Quarterly!$I74*TEST!C$5/100*C$3,0)</f>
        <v>#VALUE!</v>
      </c>
      <c r="D57" s="28" t="e">
        <f ca="1">+IF(IFTA_Quarterly!$I74&gt;0,IFTA_Quarterly!$I74*TEST!D$5/100*D$3,0)</f>
        <v>#VALUE!</v>
      </c>
      <c r="E57" s="28" t="e">
        <f ca="1">+IF(IFTA_Quarterly!$I74&gt;0,IFTA_Quarterly!$I74*TEST!E$5/100*E$3,0)</f>
        <v>#VALUE!</v>
      </c>
      <c r="F57" s="28" t="e">
        <f ca="1">+IF(IFTA_Quarterly!$I74&gt;0,IFTA_Quarterly!$I74*TEST!F$5/100*F$3,0)</f>
        <v>#VALUE!</v>
      </c>
      <c r="G57" s="28" t="e">
        <f ca="1">+IF(IFTA_Quarterly!$I74&gt;0,IFTA_Quarterly!$I74*TEST!G$5/100*G$3,0)</f>
        <v>#VALUE!</v>
      </c>
      <c r="H57" s="28" t="e">
        <f ca="1">+IF(IFTA_Quarterly!$I74&gt;0,IFTA_Quarterly!$I74*TEST!H$5/100*H$3,0)</f>
        <v>#VALUE!</v>
      </c>
      <c r="I57" s="28" t="e">
        <f ca="1">+IF(IFTA_Quarterly!$I74&gt;0,IFTA_Quarterly!$I74*TEST!I$5/100*I$3,0)</f>
        <v>#VALUE!</v>
      </c>
      <c r="J57" s="28" t="e">
        <f ca="1">+IF(IFTA_Quarterly!$I74&gt;0,IFTA_Quarterly!$I74*TEST!J$5/100*J$3,0)</f>
        <v>#VALUE!</v>
      </c>
      <c r="K57" s="28" t="e">
        <f ca="1">+IF(IFTA_Quarterly!$I74&gt;0,IFTA_Quarterly!$I74*TEST!K$5/100*K$3,0)</f>
        <v>#VALUE!</v>
      </c>
      <c r="L57" s="28" t="e">
        <f ca="1">+IF(IFTA_Quarterly!$I74&gt;0,IFTA_Quarterly!$I74*TEST!L$5/100*L$3,0)</f>
        <v>#VALUE!</v>
      </c>
      <c r="M57" s="28" t="e">
        <f ca="1">+IF(IFTA_Quarterly!$I74&gt;0,IFTA_Quarterly!$I74*TEST!M$5/100*M$3,0)</f>
        <v>#VALUE!</v>
      </c>
      <c r="N57" s="28" t="e">
        <f ca="1">+IF(IFTA_Quarterly!$I74&gt;0,IFTA_Quarterly!$I74*TEST!N$5/100*N$3,0)</f>
        <v>#VALUE!</v>
      </c>
      <c r="O57" s="28" t="e">
        <f ca="1">+IF(IFTA_Quarterly!$I74&gt;0,IFTA_Quarterly!$I74*TEST!O$5/100*O$3,0)</f>
        <v>#VALUE!</v>
      </c>
      <c r="P57" s="28" t="e">
        <f ca="1">+IF(IFTA_Quarterly!$I74&gt;0,IFTA_Quarterly!$I74*TEST!P$5/100*P$3,0)</f>
        <v>#VALUE!</v>
      </c>
      <c r="Q57" s="28" t="e">
        <f ca="1">+IF(IFTA_Quarterly!$I74&gt;0,IFTA_Quarterly!$I74*TEST!Q$5/100*Q$3,0)</f>
        <v>#VALUE!</v>
      </c>
      <c r="R57" s="28" t="e">
        <f ca="1">+IF(IFTA_Quarterly!$I74&gt;0,IFTA_Quarterly!$I74*TEST!R$5/100*R$3,0)</f>
        <v>#VALUE!</v>
      </c>
      <c r="S57" s="28" t="e">
        <f ca="1">+IF(IFTA_Quarterly!$I74&gt;0,IFTA_Quarterly!$I74*TEST!S$5/100*S$3,0)</f>
        <v>#VALUE!</v>
      </c>
      <c r="T57" s="28" t="e">
        <f ca="1">+IF(IFTA_Quarterly!$I74&gt;0,IFTA_Quarterly!$I74*TEST!T$5/100*T$3,0)</f>
        <v>#VALUE!</v>
      </c>
      <c r="U57" s="28" t="e">
        <f ca="1">+IF(IFTA_Quarterly!$I74&gt;0,IFTA_Quarterly!$I74*TEST!U$5/100*U$3,0)</f>
        <v>#VALUE!</v>
      </c>
      <c r="V57" s="28" t="e">
        <f ca="1">+IF(IFTA_Quarterly!$I74&gt;0,IFTA_Quarterly!$I74*TEST!V$5/100*V$3,0)</f>
        <v>#VALUE!</v>
      </c>
      <c r="W57" s="28" t="e">
        <f ca="1">+IF(IFTA_Quarterly!$I74&gt;0,IFTA_Quarterly!$I74*TEST!W$5/100*W$3,0)</f>
        <v>#VALUE!</v>
      </c>
      <c r="X57" s="28" t="e">
        <f ca="1">+IF(IFTA_Quarterly!$I74&gt;0,IFTA_Quarterly!$I74*TEST!X$5/100*X$3,0)</f>
        <v>#VALUE!</v>
      </c>
      <c r="Y57" s="28" t="e">
        <f ca="1">+IF(IFTA_Quarterly!$I74&gt;0,IFTA_Quarterly!$I74*TEST!Y$5/100*Y$3,0)</f>
        <v>#VALUE!</v>
      </c>
      <c r="Z57" s="28" t="e">
        <f ca="1">+IF(IFTA_Quarterly!$I74&gt;0,IFTA_Quarterly!$I74*TEST!Z$5/100*Z$3,0)</f>
        <v>#VALUE!</v>
      </c>
      <c r="AA57" s="28" t="e">
        <f ca="1">+IF(IFTA_Quarterly!$I74&gt;0,IFTA_Quarterly!$I74*TEST!AA$5/100*AA$3,0)</f>
        <v>#VALUE!</v>
      </c>
      <c r="AB57" s="28" t="e">
        <f ca="1">+IF(IFTA_Quarterly!$I74&gt;0,IFTA_Quarterly!$I74*TEST!AB$5/100*AB$3,0)</f>
        <v>#VALUE!</v>
      </c>
      <c r="AC57" s="28" t="e">
        <f ca="1">+IF(IFTA_Quarterly!$I74&gt;0,IFTA_Quarterly!$I74*TEST!AC$5/100*AC$3,0)</f>
        <v>#VALUE!</v>
      </c>
      <c r="AD57" s="28" t="e">
        <f ca="1">+IF(IFTA_Quarterly!$I74&gt;0,IFTA_Quarterly!$I74*TEST!AD$5/100*AD$3,0)</f>
        <v>#VALUE!</v>
      </c>
      <c r="AE57" s="2"/>
      <c r="AF57" s="2"/>
      <c r="AG57" s="2"/>
      <c r="AH57" s="2"/>
      <c r="AI57" s="2"/>
      <c r="AJ57" s="2"/>
      <c r="AK57" s="2"/>
      <c r="AL57" s="2"/>
      <c r="AM57" s="2"/>
      <c r="AN57" s="2"/>
      <c r="AO57" s="2"/>
      <c r="AP57" s="2"/>
      <c r="AQ57" s="2"/>
      <c r="AR57" s="2"/>
      <c r="AS57" s="2"/>
      <c r="AT57" s="2"/>
      <c r="AU57" s="2"/>
      <c r="AV57" s="2"/>
      <c r="AW57" s="2"/>
      <c r="AX57" s="2"/>
      <c r="AY57" s="2"/>
      <c r="AZ57" s="2"/>
      <c r="BA57" s="2"/>
    </row>
    <row r="58" spans="1:53" x14ac:dyDescent="0.25">
      <c r="A58" s="2" t="s">
        <v>70</v>
      </c>
      <c r="B58" s="2" t="str">
        <f t="shared" ca="1" si="3"/>
        <v/>
      </c>
      <c r="C58" s="2" t="e">
        <f ca="1">+IF(IFTA_Quarterly!$I75&gt;0,IFTA_Quarterly!$I75*TEST!C$5/100*C$3,0)</f>
        <v>#VALUE!</v>
      </c>
      <c r="D58" s="28" t="e">
        <f ca="1">+IF(IFTA_Quarterly!$I75&gt;0,IFTA_Quarterly!$I75*TEST!D$5/100*D$3,0)</f>
        <v>#VALUE!</v>
      </c>
      <c r="E58" s="28" t="e">
        <f ca="1">+IF(IFTA_Quarterly!$I75&gt;0,IFTA_Quarterly!$I75*TEST!E$5/100*E$3,0)</f>
        <v>#VALUE!</v>
      </c>
      <c r="F58" s="28" t="e">
        <f ca="1">+IF(IFTA_Quarterly!$I75&gt;0,IFTA_Quarterly!$I75*TEST!F$5/100*F$3,0)</f>
        <v>#VALUE!</v>
      </c>
      <c r="G58" s="28" t="e">
        <f ca="1">+IF(IFTA_Quarterly!$I75&gt;0,IFTA_Quarterly!$I75*TEST!G$5/100*G$3,0)</f>
        <v>#VALUE!</v>
      </c>
      <c r="H58" s="28" t="e">
        <f ca="1">+IF(IFTA_Quarterly!$I75&gt;0,IFTA_Quarterly!$I75*TEST!H$5/100*H$3,0)</f>
        <v>#VALUE!</v>
      </c>
      <c r="I58" s="28" t="e">
        <f ca="1">+IF(IFTA_Quarterly!$I75&gt;0,IFTA_Quarterly!$I75*TEST!I$5/100*I$3,0)</f>
        <v>#VALUE!</v>
      </c>
      <c r="J58" s="28" t="e">
        <f ca="1">+IF(IFTA_Quarterly!$I75&gt;0,IFTA_Quarterly!$I75*TEST!J$5/100*J$3,0)</f>
        <v>#VALUE!</v>
      </c>
      <c r="K58" s="28" t="e">
        <f ca="1">+IF(IFTA_Quarterly!$I75&gt;0,IFTA_Quarterly!$I75*TEST!K$5/100*K$3,0)</f>
        <v>#VALUE!</v>
      </c>
      <c r="L58" s="28" t="e">
        <f ca="1">+IF(IFTA_Quarterly!$I75&gt;0,IFTA_Quarterly!$I75*TEST!L$5/100*L$3,0)</f>
        <v>#VALUE!</v>
      </c>
      <c r="M58" s="28" t="e">
        <f ca="1">+IF(IFTA_Quarterly!$I75&gt;0,IFTA_Quarterly!$I75*TEST!M$5/100*M$3,0)</f>
        <v>#VALUE!</v>
      </c>
      <c r="N58" s="28" t="e">
        <f ca="1">+IF(IFTA_Quarterly!$I75&gt;0,IFTA_Quarterly!$I75*TEST!N$5/100*N$3,0)</f>
        <v>#VALUE!</v>
      </c>
      <c r="O58" s="28" t="e">
        <f ca="1">+IF(IFTA_Quarterly!$I75&gt;0,IFTA_Quarterly!$I75*TEST!O$5/100*O$3,0)</f>
        <v>#VALUE!</v>
      </c>
      <c r="P58" s="28" t="e">
        <f ca="1">+IF(IFTA_Quarterly!$I75&gt;0,IFTA_Quarterly!$I75*TEST!P$5/100*P$3,0)</f>
        <v>#VALUE!</v>
      </c>
      <c r="Q58" s="28" t="e">
        <f ca="1">+IF(IFTA_Quarterly!$I75&gt;0,IFTA_Quarterly!$I75*TEST!Q$5/100*Q$3,0)</f>
        <v>#VALUE!</v>
      </c>
      <c r="R58" s="28" t="e">
        <f ca="1">+IF(IFTA_Quarterly!$I75&gt;0,IFTA_Quarterly!$I75*TEST!R$5/100*R$3,0)</f>
        <v>#VALUE!</v>
      </c>
      <c r="S58" s="28" t="e">
        <f ca="1">+IF(IFTA_Quarterly!$I75&gt;0,IFTA_Quarterly!$I75*TEST!S$5/100*S$3,0)</f>
        <v>#VALUE!</v>
      </c>
      <c r="T58" s="28" t="e">
        <f ca="1">+IF(IFTA_Quarterly!$I75&gt;0,IFTA_Quarterly!$I75*TEST!T$5/100*T$3,0)</f>
        <v>#VALUE!</v>
      </c>
      <c r="U58" s="28" t="e">
        <f ca="1">+IF(IFTA_Quarterly!$I75&gt;0,IFTA_Quarterly!$I75*TEST!U$5/100*U$3,0)</f>
        <v>#VALUE!</v>
      </c>
      <c r="V58" s="28" t="e">
        <f ca="1">+IF(IFTA_Quarterly!$I75&gt;0,IFTA_Quarterly!$I75*TEST!V$5/100*V$3,0)</f>
        <v>#VALUE!</v>
      </c>
      <c r="W58" s="28" t="e">
        <f ca="1">+IF(IFTA_Quarterly!$I75&gt;0,IFTA_Quarterly!$I75*TEST!W$5/100*W$3,0)</f>
        <v>#VALUE!</v>
      </c>
      <c r="X58" s="28" t="e">
        <f ca="1">+IF(IFTA_Quarterly!$I75&gt;0,IFTA_Quarterly!$I75*TEST!X$5/100*X$3,0)</f>
        <v>#VALUE!</v>
      </c>
      <c r="Y58" s="28" t="e">
        <f ca="1">+IF(IFTA_Quarterly!$I75&gt;0,IFTA_Quarterly!$I75*TEST!Y$5/100*Y$3,0)</f>
        <v>#VALUE!</v>
      </c>
      <c r="Z58" s="28" t="e">
        <f ca="1">+IF(IFTA_Quarterly!$I75&gt;0,IFTA_Quarterly!$I75*TEST!Z$5/100*Z$3,0)</f>
        <v>#VALUE!</v>
      </c>
      <c r="AA58" s="28" t="e">
        <f ca="1">+IF(IFTA_Quarterly!$I75&gt;0,IFTA_Quarterly!$I75*TEST!AA$5/100*AA$3,0)</f>
        <v>#VALUE!</v>
      </c>
      <c r="AB58" s="28" t="e">
        <f ca="1">+IF(IFTA_Quarterly!$I75&gt;0,IFTA_Quarterly!$I75*TEST!AB$5/100*AB$3,0)</f>
        <v>#VALUE!</v>
      </c>
      <c r="AC58" s="28" t="e">
        <f ca="1">+IF(IFTA_Quarterly!$I75&gt;0,IFTA_Quarterly!$I75*TEST!AC$5/100*AC$3,0)</f>
        <v>#VALUE!</v>
      </c>
      <c r="AD58" s="28" t="e">
        <f ca="1">+IF(IFTA_Quarterly!$I75&gt;0,IFTA_Quarterly!$I75*TEST!AD$5/100*AD$3,0)</f>
        <v>#VALUE!</v>
      </c>
      <c r="AE58" s="2"/>
      <c r="AF58" s="2"/>
      <c r="AG58" s="2"/>
      <c r="AH58" s="2"/>
      <c r="AI58" s="2"/>
      <c r="AJ58" s="2"/>
      <c r="AK58" s="2"/>
      <c r="AL58" s="2"/>
      <c r="AM58" s="2"/>
      <c r="AN58" s="2"/>
      <c r="AO58" s="2"/>
      <c r="AP58" s="2"/>
      <c r="AQ58" s="2"/>
      <c r="AR58" s="2"/>
      <c r="AS58" s="2"/>
      <c r="AT58" s="2"/>
      <c r="AU58" s="2"/>
      <c r="AV58" s="2"/>
      <c r="AW58" s="2"/>
      <c r="AX58" s="2"/>
      <c r="AY58" s="2"/>
      <c r="AZ58" s="2"/>
      <c r="BA58" s="2"/>
    </row>
    <row r="59" spans="1:53" x14ac:dyDescent="0.25">
      <c r="A59" s="2" t="s">
        <v>71</v>
      </c>
      <c r="B59" s="2" t="str">
        <f t="shared" ca="1" si="3"/>
        <v/>
      </c>
      <c r="C59" s="2" t="e">
        <f ca="1">+IF(IFTA_Quarterly!$I76&gt;0,IFTA_Quarterly!$I76*TEST!C$5/100*C$3,0)</f>
        <v>#VALUE!</v>
      </c>
      <c r="D59" s="28" t="e">
        <f ca="1">+IF(IFTA_Quarterly!$I76&gt;0,IFTA_Quarterly!$I76*TEST!D$5/100*D$3,0)</f>
        <v>#VALUE!</v>
      </c>
      <c r="E59" s="28" t="e">
        <f ca="1">+IF(IFTA_Quarterly!$I76&gt;0,IFTA_Quarterly!$I76*TEST!E$5/100*E$3,0)</f>
        <v>#VALUE!</v>
      </c>
      <c r="F59" s="28" t="e">
        <f ca="1">+IF(IFTA_Quarterly!$I76&gt;0,IFTA_Quarterly!$I76*TEST!F$5/100*F$3,0)</f>
        <v>#VALUE!</v>
      </c>
      <c r="G59" s="28" t="e">
        <f ca="1">+IF(IFTA_Quarterly!$I76&gt;0,IFTA_Quarterly!$I76*TEST!G$5/100*G$3,0)</f>
        <v>#VALUE!</v>
      </c>
      <c r="H59" s="28" t="e">
        <f ca="1">+IF(IFTA_Quarterly!$I76&gt;0,IFTA_Quarterly!$I76*TEST!H$5/100*H$3,0)</f>
        <v>#VALUE!</v>
      </c>
      <c r="I59" s="28" t="e">
        <f ca="1">+IF(IFTA_Quarterly!$I76&gt;0,IFTA_Quarterly!$I76*TEST!I$5/100*I$3,0)</f>
        <v>#VALUE!</v>
      </c>
      <c r="J59" s="28" t="e">
        <f ca="1">+IF(IFTA_Quarterly!$I76&gt;0,IFTA_Quarterly!$I76*TEST!J$5/100*J$3,0)</f>
        <v>#VALUE!</v>
      </c>
      <c r="K59" s="28" t="e">
        <f ca="1">+IF(IFTA_Quarterly!$I76&gt;0,IFTA_Quarterly!$I76*TEST!K$5/100*K$3,0)</f>
        <v>#VALUE!</v>
      </c>
      <c r="L59" s="28" t="e">
        <f ca="1">+IF(IFTA_Quarterly!$I76&gt;0,IFTA_Quarterly!$I76*TEST!L$5/100*L$3,0)</f>
        <v>#VALUE!</v>
      </c>
      <c r="M59" s="28" t="e">
        <f ca="1">+IF(IFTA_Quarterly!$I76&gt;0,IFTA_Quarterly!$I76*TEST!M$5/100*M$3,0)</f>
        <v>#VALUE!</v>
      </c>
      <c r="N59" s="28" t="e">
        <f ca="1">+IF(IFTA_Quarterly!$I76&gt;0,IFTA_Quarterly!$I76*TEST!N$5/100*N$3,0)</f>
        <v>#VALUE!</v>
      </c>
      <c r="O59" s="28" t="e">
        <f ca="1">+IF(IFTA_Quarterly!$I76&gt;0,IFTA_Quarterly!$I76*TEST!O$5/100*O$3,0)</f>
        <v>#VALUE!</v>
      </c>
      <c r="P59" s="28" t="e">
        <f ca="1">+IF(IFTA_Quarterly!$I76&gt;0,IFTA_Quarterly!$I76*TEST!P$5/100*P$3,0)</f>
        <v>#VALUE!</v>
      </c>
      <c r="Q59" s="28" t="e">
        <f ca="1">+IF(IFTA_Quarterly!$I76&gt;0,IFTA_Quarterly!$I76*TEST!Q$5/100*Q$3,0)</f>
        <v>#VALUE!</v>
      </c>
      <c r="R59" s="28" t="e">
        <f ca="1">+IF(IFTA_Quarterly!$I76&gt;0,IFTA_Quarterly!$I76*TEST!R$5/100*R$3,0)</f>
        <v>#VALUE!</v>
      </c>
      <c r="S59" s="28" t="e">
        <f ca="1">+IF(IFTA_Quarterly!$I76&gt;0,IFTA_Quarterly!$I76*TEST!S$5/100*S$3,0)</f>
        <v>#VALUE!</v>
      </c>
      <c r="T59" s="28" t="e">
        <f ca="1">+IF(IFTA_Quarterly!$I76&gt;0,IFTA_Quarterly!$I76*TEST!T$5/100*T$3,0)</f>
        <v>#VALUE!</v>
      </c>
      <c r="U59" s="28" t="e">
        <f ca="1">+IF(IFTA_Quarterly!$I76&gt;0,IFTA_Quarterly!$I76*TEST!U$5/100*U$3,0)</f>
        <v>#VALUE!</v>
      </c>
      <c r="V59" s="28" t="e">
        <f ca="1">+IF(IFTA_Quarterly!$I76&gt;0,IFTA_Quarterly!$I76*TEST!V$5/100*V$3,0)</f>
        <v>#VALUE!</v>
      </c>
      <c r="W59" s="28" t="e">
        <f ca="1">+IF(IFTA_Quarterly!$I76&gt;0,IFTA_Quarterly!$I76*TEST!W$5/100*W$3,0)</f>
        <v>#VALUE!</v>
      </c>
      <c r="X59" s="28" t="e">
        <f ca="1">+IF(IFTA_Quarterly!$I76&gt;0,IFTA_Quarterly!$I76*TEST!X$5/100*X$3,0)</f>
        <v>#VALUE!</v>
      </c>
      <c r="Y59" s="28" t="e">
        <f ca="1">+IF(IFTA_Quarterly!$I76&gt;0,IFTA_Quarterly!$I76*TEST!Y$5/100*Y$3,0)</f>
        <v>#VALUE!</v>
      </c>
      <c r="Z59" s="28" t="e">
        <f ca="1">+IF(IFTA_Quarterly!$I76&gt;0,IFTA_Quarterly!$I76*TEST!Z$5/100*Z$3,0)</f>
        <v>#VALUE!</v>
      </c>
      <c r="AA59" s="28" t="e">
        <f ca="1">+IF(IFTA_Quarterly!$I76&gt;0,IFTA_Quarterly!$I76*TEST!AA$5/100*AA$3,0)</f>
        <v>#VALUE!</v>
      </c>
      <c r="AB59" s="28" t="e">
        <f ca="1">+IF(IFTA_Quarterly!$I76&gt;0,IFTA_Quarterly!$I76*TEST!AB$5/100*AB$3,0)</f>
        <v>#VALUE!</v>
      </c>
      <c r="AC59" s="28" t="e">
        <f ca="1">+IF(IFTA_Quarterly!$I76&gt;0,IFTA_Quarterly!$I76*TEST!AC$5/100*AC$3,0)</f>
        <v>#VALUE!</v>
      </c>
      <c r="AD59" s="28" t="e">
        <f ca="1">+IF(IFTA_Quarterly!$I76&gt;0,IFTA_Quarterly!$I76*TEST!AD$5/100*AD$3,0)</f>
        <v>#VALUE!</v>
      </c>
      <c r="AE59" s="2"/>
      <c r="AF59" s="2"/>
      <c r="AG59" s="2"/>
      <c r="AH59" s="2"/>
      <c r="AI59" s="2"/>
      <c r="AJ59" s="2"/>
      <c r="AK59" s="2"/>
      <c r="AL59" s="2"/>
      <c r="AM59" s="2"/>
      <c r="AN59" s="2"/>
      <c r="AO59" s="2"/>
      <c r="AP59" s="2"/>
      <c r="AQ59" s="2"/>
      <c r="AR59" s="2"/>
      <c r="AS59" s="2"/>
      <c r="AT59" s="2"/>
      <c r="AU59" s="2"/>
      <c r="AV59" s="2"/>
      <c r="AW59" s="2"/>
      <c r="AX59" s="2"/>
      <c r="AY59" s="2"/>
      <c r="AZ59" s="2"/>
      <c r="BA59" s="2"/>
    </row>
    <row r="60" spans="1:53" x14ac:dyDescent="0.25">
      <c r="A60" s="2" t="s">
        <v>72</v>
      </c>
      <c r="B60" s="2" t="str">
        <f t="shared" ca="1" si="3"/>
        <v/>
      </c>
      <c r="C60" s="2" t="e">
        <f ca="1">+IF(IFTA_Quarterly!$I77&gt;0,IFTA_Quarterly!$I77*TEST!C$5/100*C$3,0)</f>
        <v>#VALUE!</v>
      </c>
      <c r="D60" s="28" t="e">
        <f ca="1">+IF(IFTA_Quarterly!$I77&gt;0,IFTA_Quarterly!$I77*TEST!D$5/100*D$3,0)</f>
        <v>#VALUE!</v>
      </c>
      <c r="E60" s="28" t="e">
        <f ca="1">+IF(IFTA_Quarterly!$I77&gt;0,IFTA_Quarterly!$I77*TEST!E$5/100*E$3,0)</f>
        <v>#VALUE!</v>
      </c>
      <c r="F60" s="28" t="e">
        <f ca="1">+IF(IFTA_Quarterly!$I77&gt;0,IFTA_Quarterly!$I77*TEST!F$5/100*F$3,0)</f>
        <v>#VALUE!</v>
      </c>
      <c r="G60" s="28" t="e">
        <f ca="1">+IF(IFTA_Quarterly!$I77&gt;0,IFTA_Quarterly!$I77*TEST!G$5/100*G$3,0)</f>
        <v>#VALUE!</v>
      </c>
      <c r="H60" s="28" t="e">
        <f ca="1">+IF(IFTA_Quarterly!$I77&gt;0,IFTA_Quarterly!$I77*TEST!H$5/100*H$3,0)</f>
        <v>#VALUE!</v>
      </c>
      <c r="I60" s="28" t="e">
        <f ca="1">+IF(IFTA_Quarterly!$I77&gt;0,IFTA_Quarterly!$I77*TEST!I$5/100*I$3,0)</f>
        <v>#VALUE!</v>
      </c>
      <c r="J60" s="28" t="e">
        <f ca="1">+IF(IFTA_Quarterly!$I77&gt;0,IFTA_Quarterly!$I77*TEST!J$5/100*J$3,0)</f>
        <v>#VALUE!</v>
      </c>
      <c r="K60" s="28" t="e">
        <f ca="1">+IF(IFTA_Quarterly!$I77&gt;0,IFTA_Quarterly!$I77*TEST!K$5/100*K$3,0)</f>
        <v>#VALUE!</v>
      </c>
      <c r="L60" s="28" t="e">
        <f ca="1">+IF(IFTA_Quarterly!$I77&gt;0,IFTA_Quarterly!$I77*TEST!L$5/100*L$3,0)</f>
        <v>#VALUE!</v>
      </c>
      <c r="M60" s="28" t="e">
        <f ca="1">+IF(IFTA_Quarterly!$I77&gt;0,IFTA_Quarterly!$I77*TEST!M$5/100*M$3,0)</f>
        <v>#VALUE!</v>
      </c>
      <c r="N60" s="28" t="e">
        <f ca="1">+IF(IFTA_Quarterly!$I77&gt;0,IFTA_Quarterly!$I77*TEST!N$5/100*N$3,0)</f>
        <v>#VALUE!</v>
      </c>
      <c r="O60" s="28" t="e">
        <f ca="1">+IF(IFTA_Quarterly!$I77&gt;0,IFTA_Quarterly!$I77*TEST!O$5/100*O$3,0)</f>
        <v>#VALUE!</v>
      </c>
      <c r="P60" s="28" t="e">
        <f ca="1">+IF(IFTA_Quarterly!$I77&gt;0,IFTA_Quarterly!$I77*TEST!P$5/100*P$3,0)</f>
        <v>#VALUE!</v>
      </c>
      <c r="Q60" s="28" t="e">
        <f ca="1">+IF(IFTA_Quarterly!$I77&gt;0,IFTA_Quarterly!$I77*TEST!Q$5/100*Q$3,0)</f>
        <v>#VALUE!</v>
      </c>
      <c r="R60" s="28" t="e">
        <f ca="1">+IF(IFTA_Quarterly!$I77&gt;0,IFTA_Quarterly!$I77*TEST!R$5/100*R$3,0)</f>
        <v>#VALUE!</v>
      </c>
      <c r="S60" s="28" t="e">
        <f ca="1">+IF(IFTA_Quarterly!$I77&gt;0,IFTA_Quarterly!$I77*TEST!S$5/100*S$3,0)</f>
        <v>#VALUE!</v>
      </c>
      <c r="T60" s="28" t="e">
        <f ca="1">+IF(IFTA_Quarterly!$I77&gt;0,IFTA_Quarterly!$I77*TEST!T$5/100*T$3,0)</f>
        <v>#VALUE!</v>
      </c>
      <c r="U60" s="28" t="e">
        <f ca="1">+IF(IFTA_Quarterly!$I77&gt;0,IFTA_Quarterly!$I77*TEST!U$5/100*U$3,0)</f>
        <v>#VALUE!</v>
      </c>
      <c r="V60" s="28" t="e">
        <f ca="1">+IF(IFTA_Quarterly!$I77&gt;0,IFTA_Quarterly!$I77*TEST!V$5/100*V$3,0)</f>
        <v>#VALUE!</v>
      </c>
      <c r="W60" s="28" t="e">
        <f ca="1">+IF(IFTA_Quarterly!$I77&gt;0,IFTA_Quarterly!$I77*TEST!W$5/100*W$3,0)</f>
        <v>#VALUE!</v>
      </c>
      <c r="X60" s="28" t="e">
        <f ca="1">+IF(IFTA_Quarterly!$I77&gt;0,IFTA_Quarterly!$I77*TEST!X$5/100*X$3,0)</f>
        <v>#VALUE!</v>
      </c>
      <c r="Y60" s="28" t="e">
        <f ca="1">+IF(IFTA_Quarterly!$I77&gt;0,IFTA_Quarterly!$I77*TEST!Y$5/100*Y$3,0)</f>
        <v>#VALUE!</v>
      </c>
      <c r="Z60" s="28" t="e">
        <f ca="1">+IF(IFTA_Quarterly!$I77&gt;0,IFTA_Quarterly!$I77*TEST!Z$5/100*Z$3,0)</f>
        <v>#VALUE!</v>
      </c>
      <c r="AA60" s="28" t="e">
        <f ca="1">+IF(IFTA_Quarterly!$I77&gt;0,IFTA_Quarterly!$I77*TEST!AA$5/100*AA$3,0)</f>
        <v>#VALUE!</v>
      </c>
      <c r="AB60" s="28" t="e">
        <f ca="1">+IF(IFTA_Quarterly!$I77&gt;0,IFTA_Quarterly!$I77*TEST!AB$5/100*AB$3,0)</f>
        <v>#VALUE!</v>
      </c>
      <c r="AC60" s="28" t="e">
        <f ca="1">+IF(IFTA_Quarterly!$I77&gt;0,IFTA_Quarterly!$I77*TEST!AC$5/100*AC$3,0)</f>
        <v>#VALUE!</v>
      </c>
      <c r="AD60" s="28" t="e">
        <f ca="1">+IF(IFTA_Quarterly!$I77&gt;0,IFTA_Quarterly!$I77*TEST!AD$5/100*AD$3,0)</f>
        <v>#VALUE!</v>
      </c>
      <c r="AE60" s="2"/>
      <c r="AF60" s="2"/>
      <c r="AG60" s="2"/>
      <c r="AH60" s="2"/>
      <c r="AI60" s="2"/>
      <c r="AJ60" s="2"/>
      <c r="AK60" s="2"/>
      <c r="AL60" s="2"/>
      <c r="AM60" s="2"/>
      <c r="AN60" s="2"/>
      <c r="AO60" s="2"/>
      <c r="AP60" s="2"/>
      <c r="AQ60" s="2"/>
      <c r="AR60" s="2"/>
      <c r="AS60" s="2"/>
      <c r="AT60" s="2"/>
      <c r="AU60" s="2"/>
      <c r="AV60" s="2"/>
      <c r="AW60" s="2"/>
      <c r="AX60" s="2"/>
      <c r="AY60" s="2"/>
      <c r="AZ60" s="2"/>
      <c r="BA60" s="2"/>
    </row>
    <row r="61" spans="1:53" x14ac:dyDescent="0.25">
      <c r="A61" s="2" t="s">
        <v>73</v>
      </c>
      <c r="B61" s="2" t="str">
        <f t="shared" ca="1" si="3"/>
        <v/>
      </c>
      <c r="C61" s="2" t="e">
        <f ca="1">+IF(IFTA_Quarterly!$I78&gt;0,IFTA_Quarterly!$I78*TEST!C$5/100*C$3,0)</f>
        <v>#VALUE!</v>
      </c>
      <c r="D61" s="28" t="e">
        <f ca="1">+IF(IFTA_Quarterly!$I78&gt;0,IFTA_Quarterly!$I78*TEST!D$5/100*D$3,0)</f>
        <v>#VALUE!</v>
      </c>
      <c r="E61" s="28" t="e">
        <f ca="1">+IF(IFTA_Quarterly!$I78&gt;0,IFTA_Quarterly!$I78*TEST!E$5/100*E$3,0)</f>
        <v>#VALUE!</v>
      </c>
      <c r="F61" s="28" t="e">
        <f ca="1">+IF(IFTA_Quarterly!$I78&gt;0,IFTA_Quarterly!$I78*TEST!F$5/100*F$3,0)</f>
        <v>#VALUE!</v>
      </c>
      <c r="G61" s="28" t="e">
        <f ca="1">+IF(IFTA_Quarterly!$I78&gt;0,IFTA_Quarterly!$I78*TEST!G$5/100*G$3,0)</f>
        <v>#VALUE!</v>
      </c>
      <c r="H61" s="28" t="e">
        <f ca="1">+IF(IFTA_Quarterly!$I78&gt;0,IFTA_Quarterly!$I78*TEST!H$5/100*H$3,0)</f>
        <v>#VALUE!</v>
      </c>
      <c r="I61" s="28" t="e">
        <f ca="1">+IF(IFTA_Quarterly!$I78&gt;0,IFTA_Quarterly!$I78*TEST!I$5/100*I$3,0)</f>
        <v>#VALUE!</v>
      </c>
      <c r="J61" s="28" t="e">
        <f ca="1">+IF(IFTA_Quarterly!$I78&gt;0,IFTA_Quarterly!$I78*TEST!J$5/100*J$3,0)</f>
        <v>#VALUE!</v>
      </c>
      <c r="K61" s="28" t="e">
        <f ca="1">+IF(IFTA_Quarterly!$I78&gt;0,IFTA_Quarterly!$I78*TEST!K$5/100*K$3,0)</f>
        <v>#VALUE!</v>
      </c>
      <c r="L61" s="28" t="e">
        <f ca="1">+IF(IFTA_Quarterly!$I78&gt;0,IFTA_Quarterly!$I78*TEST!L$5/100*L$3,0)</f>
        <v>#VALUE!</v>
      </c>
      <c r="M61" s="28" t="e">
        <f ca="1">+IF(IFTA_Quarterly!$I78&gt;0,IFTA_Quarterly!$I78*TEST!M$5/100*M$3,0)</f>
        <v>#VALUE!</v>
      </c>
      <c r="N61" s="28" t="e">
        <f ca="1">+IF(IFTA_Quarterly!$I78&gt;0,IFTA_Quarterly!$I78*TEST!N$5/100*N$3,0)</f>
        <v>#VALUE!</v>
      </c>
      <c r="O61" s="28" t="e">
        <f ca="1">+IF(IFTA_Quarterly!$I78&gt;0,IFTA_Quarterly!$I78*TEST!O$5/100*O$3,0)</f>
        <v>#VALUE!</v>
      </c>
      <c r="P61" s="28" t="e">
        <f ca="1">+IF(IFTA_Quarterly!$I78&gt;0,IFTA_Quarterly!$I78*TEST!P$5/100*P$3,0)</f>
        <v>#VALUE!</v>
      </c>
      <c r="Q61" s="28" t="e">
        <f ca="1">+IF(IFTA_Quarterly!$I78&gt;0,IFTA_Quarterly!$I78*TEST!Q$5/100*Q$3,0)</f>
        <v>#VALUE!</v>
      </c>
      <c r="R61" s="28" t="e">
        <f ca="1">+IF(IFTA_Quarterly!$I78&gt;0,IFTA_Quarterly!$I78*TEST!R$5/100*R$3,0)</f>
        <v>#VALUE!</v>
      </c>
      <c r="S61" s="28" t="e">
        <f ca="1">+IF(IFTA_Quarterly!$I78&gt;0,IFTA_Quarterly!$I78*TEST!S$5/100*S$3,0)</f>
        <v>#VALUE!</v>
      </c>
      <c r="T61" s="28" t="e">
        <f ca="1">+IF(IFTA_Quarterly!$I78&gt;0,IFTA_Quarterly!$I78*TEST!T$5/100*T$3,0)</f>
        <v>#VALUE!</v>
      </c>
      <c r="U61" s="28" t="e">
        <f ca="1">+IF(IFTA_Quarterly!$I78&gt;0,IFTA_Quarterly!$I78*TEST!U$5/100*U$3,0)</f>
        <v>#VALUE!</v>
      </c>
      <c r="V61" s="28" t="e">
        <f ca="1">+IF(IFTA_Quarterly!$I78&gt;0,IFTA_Quarterly!$I78*TEST!V$5/100*V$3,0)</f>
        <v>#VALUE!</v>
      </c>
      <c r="W61" s="28" t="e">
        <f ca="1">+IF(IFTA_Quarterly!$I78&gt;0,IFTA_Quarterly!$I78*TEST!W$5/100*W$3,0)</f>
        <v>#VALUE!</v>
      </c>
      <c r="X61" s="28" t="e">
        <f ca="1">+IF(IFTA_Quarterly!$I78&gt;0,IFTA_Quarterly!$I78*TEST!X$5/100*X$3,0)</f>
        <v>#VALUE!</v>
      </c>
      <c r="Y61" s="28" t="e">
        <f ca="1">+IF(IFTA_Quarterly!$I78&gt;0,IFTA_Quarterly!$I78*TEST!Y$5/100*Y$3,0)</f>
        <v>#VALUE!</v>
      </c>
      <c r="Z61" s="28" t="e">
        <f ca="1">+IF(IFTA_Quarterly!$I78&gt;0,IFTA_Quarterly!$I78*TEST!Z$5/100*Z$3,0)</f>
        <v>#VALUE!</v>
      </c>
      <c r="AA61" s="28" t="e">
        <f ca="1">+IF(IFTA_Quarterly!$I78&gt;0,IFTA_Quarterly!$I78*TEST!AA$5/100*AA$3,0)</f>
        <v>#VALUE!</v>
      </c>
      <c r="AB61" s="28" t="e">
        <f ca="1">+IF(IFTA_Quarterly!$I78&gt;0,IFTA_Quarterly!$I78*TEST!AB$5/100*AB$3,0)</f>
        <v>#VALUE!</v>
      </c>
      <c r="AC61" s="28" t="e">
        <f ca="1">+IF(IFTA_Quarterly!$I78&gt;0,IFTA_Quarterly!$I78*TEST!AC$5/100*AC$3,0)</f>
        <v>#VALUE!</v>
      </c>
      <c r="AD61" s="28" t="e">
        <f ca="1">+IF(IFTA_Quarterly!$I78&gt;0,IFTA_Quarterly!$I78*TEST!AD$5/100*AD$3,0)</f>
        <v>#VALUE!</v>
      </c>
      <c r="AE61" s="2"/>
      <c r="AF61" s="2"/>
      <c r="AG61" s="2"/>
      <c r="AH61" s="2"/>
      <c r="AI61" s="2"/>
      <c r="AJ61" s="2"/>
      <c r="AK61" s="2"/>
      <c r="AL61" s="2"/>
      <c r="AM61" s="2"/>
      <c r="AN61" s="2"/>
      <c r="AO61" s="2"/>
      <c r="AP61" s="2"/>
      <c r="AQ61" s="2"/>
      <c r="AR61" s="2"/>
      <c r="AS61" s="2"/>
      <c r="AT61" s="2"/>
      <c r="AU61" s="2"/>
      <c r="AV61" s="2"/>
      <c r="AW61" s="2"/>
      <c r="AX61" s="2"/>
      <c r="AY61" s="2"/>
      <c r="AZ61" s="2"/>
      <c r="BA61" s="2"/>
    </row>
    <row r="62" spans="1:53" x14ac:dyDescent="0.25">
      <c r="A62" s="2" t="s">
        <v>74</v>
      </c>
      <c r="B62" s="2" t="str">
        <f t="shared" ca="1" si="3"/>
        <v/>
      </c>
      <c r="C62" s="2" t="e">
        <f ca="1">+IF(IFTA_Quarterly!$I79&gt;0,IFTA_Quarterly!$I79*TEST!C$5/100*C$3,0)</f>
        <v>#VALUE!</v>
      </c>
      <c r="D62" s="28" t="e">
        <f ca="1">+IF(IFTA_Quarterly!$I79&gt;0,IFTA_Quarterly!$I79*TEST!D$5/100*D$3,0)</f>
        <v>#VALUE!</v>
      </c>
      <c r="E62" s="28" t="e">
        <f ca="1">+IF(IFTA_Quarterly!$I79&gt;0,IFTA_Quarterly!$I79*TEST!E$5/100*E$3,0)</f>
        <v>#VALUE!</v>
      </c>
      <c r="F62" s="28" t="e">
        <f ca="1">+IF(IFTA_Quarterly!$I79&gt;0,IFTA_Quarterly!$I79*TEST!F$5/100*F$3,0)</f>
        <v>#VALUE!</v>
      </c>
      <c r="G62" s="28" t="e">
        <f ca="1">+IF(IFTA_Quarterly!$I79&gt;0,IFTA_Quarterly!$I79*TEST!G$5/100*G$3,0)</f>
        <v>#VALUE!</v>
      </c>
      <c r="H62" s="28" t="e">
        <f ca="1">+IF(IFTA_Quarterly!$I79&gt;0,IFTA_Quarterly!$I79*TEST!H$5/100*H$3,0)</f>
        <v>#VALUE!</v>
      </c>
      <c r="I62" s="28" t="e">
        <f ca="1">+IF(IFTA_Quarterly!$I79&gt;0,IFTA_Quarterly!$I79*TEST!I$5/100*I$3,0)</f>
        <v>#VALUE!</v>
      </c>
      <c r="J62" s="28" t="e">
        <f ca="1">+IF(IFTA_Quarterly!$I79&gt;0,IFTA_Quarterly!$I79*TEST!J$5/100*J$3,0)</f>
        <v>#VALUE!</v>
      </c>
      <c r="K62" s="28" t="e">
        <f ca="1">+IF(IFTA_Quarterly!$I79&gt;0,IFTA_Quarterly!$I79*TEST!K$5/100*K$3,0)</f>
        <v>#VALUE!</v>
      </c>
      <c r="L62" s="28" t="e">
        <f ca="1">+IF(IFTA_Quarterly!$I79&gt;0,IFTA_Quarterly!$I79*TEST!L$5/100*L$3,0)</f>
        <v>#VALUE!</v>
      </c>
      <c r="M62" s="28" t="e">
        <f ca="1">+IF(IFTA_Quarterly!$I79&gt;0,IFTA_Quarterly!$I79*TEST!M$5/100*M$3,0)</f>
        <v>#VALUE!</v>
      </c>
      <c r="N62" s="28" t="e">
        <f ca="1">+IF(IFTA_Quarterly!$I79&gt;0,IFTA_Quarterly!$I79*TEST!N$5/100*N$3,0)</f>
        <v>#VALUE!</v>
      </c>
      <c r="O62" s="28" t="e">
        <f ca="1">+IF(IFTA_Quarterly!$I79&gt;0,IFTA_Quarterly!$I79*TEST!O$5/100*O$3,0)</f>
        <v>#VALUE!</v>
      </c>
      <c r="P62" s="28" t="e">
        <f ca="1">+IF(IFTA_Quarterly!$I79&gt;0,IFTA_Quarterly!$I79*TEST!P$5/100*P$3,0)</f>
        <v>#VALUE!</v>
      </c>
      <c r="Q62" s="28" t="e">
        <f ca="1">+IF(IFTA_Quarterly!$I79&gt;0,IFTA_Quarterly!$I79*TEST!Q$5/100*Q$3,0)</f>
        <v>#VALUE!</v>
      </c>
      <c r="R62" s="28" t="e">
        <f ca="1">+IF(IFTA_Quarterly!$I79&gt;0,IFTA_Quarterly!$I79*TEST!R$5/100*R$3,0)</f>
        <v>#VALUE!</v>
      </c>
      <c r="S62" s="28" t="e">
        <f ca="1">+IF(IFTA_Quarterly!$I79&gt;0,IFTA_Quarterly!$I79*TEST!S$5/100*S$3,0)</f>
        <v>#VALUE!</v>
      </c>
      <c r="T62" s="28" t="e">
        <f ca="1">+IF(IFTA_Quarterly!$I79&gt;0,IFTA_Quarterly!$I79*TEST!T$5/100*T$3,0)</f>
        <v>#VALUE!</v>
      </c>
      <c r="U62" s="28" t="e">
        <f ca="1">+IF(IFTA_Quarterly!$I79&gt;0,IFTA_Quarterly!$I79*TEST!U$5/100*U$3,0)</f>
        <v>#VALUE!</v>
      </c>
      <c r="V62" s="28" t="e">
        <f ca="1">+IF(IFTA_Quarterly!$I79&gt;0,IFTA_Quarterly!$I79*TEST!V$5/100*V$3,0)</f>
        <v>#VALUE!</v>
      </c>
      <c r="W62" s="28" t="e">
        <f ca="1">+IF(IFTA_Quarterly!$I79&gt;0,IFTA_Quarterly!$I79*TEST!W$5/100*W$3,0)</f>
        <v>#VALUE!</v>
      </c>
      <c r="X62" s="28" t="e">
        <f ca="1">+IF(IFTA_Quarterly!$I79&gt;0,IFTA_Quarterly!$I79*TEST!X$5/100*X$3,0)</f>
        <v>#VALUE!</v>
      </c>
      <c r="Y62" s="28" t="e">
        <f ca="1">+IF(IFTA_Quarterly!$I79&gt;0,IFTA_Quarterly!$I79*TEST!Y$5/100*Y$3,0)</f>
        <v>#VALUE!</v>
      </c>
      <c r="Z62" s="28" t="e">
        <f ca="1">+IF(IFTA_Quarterly!$I79&gt;0,IFTA_Quarterly!$I79*TEST!Z$5/100*Z$3,0)</f>
        <v>#VALUE!</v>
      </c>
      <c r="AA62" s="28" t="e">
        <f ca="1">+IF(IFTA_Quarterly!$I79&gt;0,IFTA_Quarterly!$I79*TEST!AA$5/100*AA$3,0)</f>
        <v>#VALUE!</v>
      </c>
      <c r="AB62" s="28" t="e">
        <f ca="1">+IF(IFTA_Quarterly!$I79&gt;0,IFTA_Quarterly!$I79*TEST!AB$5/100*AB$3,0)</f>
        <v>#VALUE!</v>
      </c>
      <c r="AC62" s="28" t="e">
        <f ca="1">+IF(IFTA_Quarterly!$I79&gt;0,IFTA_Quarterly!$I79*TEST!AC$5/100*AC$3,0)</f>
        <v>#VALUE!</v>
      </c>
      <c r="AD62" s="28" t="e">
        <f ca="1">+IF(IFTA_Quarterly!$I79&gt;0,IFTA_Quarterly!$I79*TEST!AD$5/100*AD$3,0)</f>
        <v>#VALUE!</v>
      </c>
      <c r="AE62" s="2"/>
      <c r="AF62" s="2"/>
      <c r="AG62" s="2"/>
      <c r="AH62" s="2"/>
      <c r="AI62" s="2"/>
      <c r="AJ62" s="2"/>
      <c r="AK62" s="2"/>
      <c r="AL62" s="2"/>
      <c r="AM62" s="2"/>
      <c r="AN62" s="2"/>
      <c r="AO62" s="2"/>
      <c r="AP62" s="2"/>
      <c r="AQ62" s="2"/>
      <c r="AR62" s="2"/>
      <c r="AS62" s="2"/>
      <c r="AT62" s="2"/>
      <c r="AU62" s="2"/>
      <c r="AV62" s="2"/>
      <c r="AW62" s="2"/>
      <c r="AX62" s="2"/>
      <c r="AY62" s="2"/>
      <c r="AZ62" s="2"/>
      <c r="BA62" s="2"/>
    </row>
    <row r="63" spans="1:53" x14ac:dyDescent="0.25">
      <c r="A63" s="2" t="s">
        <v>75</v>
      </c>
      <c r="B63" s="2" t="str">
        <f t="shared" ca="1" si="3"/>
        <v/>
      </c>
      <c r="C63" s="2" t="e">
        <f ca="1">+IF(IFTA_Quarterly!$I80&gt;0,IFTA_Quarterly!$I80*TEST!C$5/100*C$3,0)</f>
        <v>#VALUE!</v>
      </c>
      <c r="D63" s="28" t="e">
        <f ca="1">+IF(IFTA_Quarterly!$I80&gt;0,IFTA_Quarterly!$I80*TEST!D$5/100*D$3,0)</f>
        <v>#VALUE!</v>
      </c>
      <c r="E63" s="28" t="e">
        <f ca="1">+IF(IFTA_Quarterly!$I80&gt;0,IFTA_Quarterly!$I80*TEST!E$5/100*E$3,0)</f>
        <v>#VALUE!</v>
      </c>
      <c r="F63" s="28" t="e">
        <f ca="1">+IF(IFTA_Quarterly!$I80&gt;0,IFTA_Quarterly!$I80*TEST!F$5/100*F$3,0)</f>
        <v>#VALUE!</v>
      </c>
      <c r="G63" s="28" t="e">
        <f ca="1">+IF(IFTA_Quarterly!$I80&gt;0,IFTA_Quarterly!$I80*TEST!G$5/100*G$3,0)</f>
        <v>#VALUE!</v>
      </c>
      <c r="H63" s="28" t="e">
        <f ca="1">+IF(IFTA_Quarterly!$I80&gt;0,IFTA_Quarterly!$I80*TEST!H$5/100*H$3,0)</f>
        <v>#VALUE!</v>
      </c>
      <c r="I63" s="28" t="e">
        <f ca="1">+IF(IFTA_Quarterly!$I80&gt;0,IFTA_Quarterly!$I80*TEST!I$5/100*I$3,0)</f>
        <v>#VALUE!</v>
      </c>
      <c r="J63" s="28" t="e">
        <f ca="1">+IF(IFTA_Quarterly!$I80&gt;0,IFTA_Quarterly!$I80*TEST!J$5/100*J$3,0)</f>
        <v>#VALUE!</v>
      </c>
      <c r="K63" s="28" t="e">
        <f ca="1">+IF(IFTA_Quarterly!$I80&gt;0,IFTA_Quarterly!$I80*TEST!K$5/100*K$3,0)</f>
        <v>#VALUE!</v>
      </c>
      <c r="L63" s="28" t="e">
        <f ca="1">+IF(IFTA_Quarterly!$I80&gt;0,IFTA_Quarterly!$I80*TEST!L$5/100*L$3,0)</f>
        <v>#VALUE!</v>
      </c>
      <c r="M63" s="28" t="e">
        <f ca="1">+IF(IFTA_Quarterly!$I80&gt;0,IFTA_Quarterly!$I80*TEST!M$5/100*M$3,0)</f>
        <v>#VALUE!</v>
      </c>
      <c r="N63" s="28" t="e">
        <f ca="1">+IF(IFTA_Quarterly!$I80&gt;0,IFTA_Quarterly!$I80*TEST!N$5/100*N$3,0)</f>
        <v>#VALUE!</v>
      </c>
      <c r="O63" s="28" t="e">
        <f ca="1">+IF(IFTA_Quarterly!$I80&gt;0,IFTA_Quarterly!$I80*TEST!O$5/100*O$3,0)</f>
        <v>#VALUE!</v>
      </c>
      <c r="P63" s="28" t="e">
        <f ca="1">+IF(IFTA_Quarterly!$I80&gt;0,IFTA_Quarterly!$I80*TEST!P$5/100*P$3,0)</f>
        <v>#VALUE!</v>
      </c>
      <c r="Q63" s="28" t="e">
        <f ca="1">+IF(IFTA_Quarterly!$I80&gt;0,IFTA_Quarterly!$I80*TEST!Q$5/100*Q$3,0)</f>
        <v>#VALUE!</v>
      </c>
      <c r="R63" s="28" t="e">
        <f ca="1">+IF(IFTA_Quarterly!$I80&gt;0,IFTA_Quarterly!$I80*TEST!R$5/100*R$3,0)</f>
        <v>#VALUE!</v>
      </c>
      <c r="S63" s="28" t="e">
        <f ca="1">+IF(IFTA_Quarterly!$I80&gt;0,IFTA_Quarterly!$I80*TEST!S$5/100*S$3,0)</f>
        <v>#VALUE!</v>
      </c>
      <c r="T63" s="28" t="e">
        <f ca="1">+IF(IFTA_Quarterly!$I80&gt;0,IFTA_Quarterly!$I80*TEST!T$5/100*T$3,0)</f>
        <v>#VALUE!</v>
      </c>
      <c r="U63" s="28" t="e">
        <f ca="1">+IF(IFTA_Quarterly!$I80&gt;0,IFTA_Quarterly!$I80*TEST!U$5/100*U$3,0)</f>
        <v>#VALUE!</v>
      </c>
      <c r="V63" s="28" t="e">
        <f ca="1">+IF(IFTA_Quarterly!$I80&gt;0,IFTA_Quarterly!$I80*TEST!V$5/100*V$3,0)</f>
        <v>#VALUE!</v>
      </c>
      <c r="W63" s="28" t="e">
        <f ca="1">+IF(IFTA_Quarterly!$I80&gt;0,IFTA_Quarterly!$I80*TEST!W$5/100*W$3,0)</f>
        <v>#VALUE!</v>
      </c>
      <c r="X63" s="28" t="e">
        <f ca="1">+IF(IFTA_Quarterly!$I80&gt;0,IFTA_Quarterly!$I80*TEST!X$5/100*X$3,0)</f>
        <v>#VALUE!</v>
      </c>
      <c r="Y63" s="28" t="e">
        <f ca="1">+IF(IFTA_Quarterly!$I80&gt;0,IFTA_Quarterly!$I80*TEST!Y$5/100*Y$3,0)</f>
        <v>#VALUE!</v>
      </c>
      <c r="Z63" s="28" t="e">
        <f ca="1">+IF(IFTA_Quarterly!$I80&gt;0,IFTA_Quarterly!$I80*TEST!Z$5/100*Z$3,0)</f>
        <v>#VALUE!</v>
      </c>
      <c r="AA63" s="28" t="e">
        <f ca="1">+IF(IFTA_Quarterly!$I80&gt;0,IFTA_Quarterly!$I80*TEST!AA$5/100*AA$3,0)</f>
        <v>#VALUE!</v>
      </c>
      <c r="AB63" s="28" t="e">
        <f ca="1">+IF(IFTA_Quarterly!$I80&gt;0,IFTA_Quarterly!$I80*TEST!AB$5/100*AB$3,0)</f>
        <v>#VALUE!</v>
      </c>
      <c r="AC63" s="28" t="e">
        <f ca="1">+IF(IFTA_Quarterly!$I80&gt;0,IFTA_Quarterly!$I80*TEST!AC$5/100*AC$3,0)</f>
        <v>#VALUE!</v>
      </c>
      <c r="AD63" s="28" t="e">
        <f ca="1">+IF(IFTA_Quarterly!$I80&gt;0,IFTA_Quarterly!$I80*TEST!AD$5/100*AD$3,0)</f>
        <v>#VALUE!</v>
      </c>
      <c r="AE63" s="2"/>
      <c r="AF63" s="2"/>
      <c r="AG63" s="2"/>
      <c r="AH63" s="2"/>
      <c r="AI63" s="2"/>
      <c r="AJ63" s="2"/>
      <c r="AK63" s="2"/>
      <c r="AL63" s="2"/>
      <c r="AM63" s="2"/>
      <c r="AN63" s="2"/>
      <c r="AO63" s="2"/>
      <c r="AP63" s="2"/>
      <c r="AQ63" s="2"/>
      <c r="AR63" s="2"/>
      <c r="AS63" s="2"/>
      <c r="AT63" s="2"/>
      <c r="AU63" s="2"/>
      <c r="AV63" s="2"/>
      <c r="AW63" s="2"/>
      <c r="AX63" s="2"/>
      <c r="AY63" s="2"/>
      <c r="AZ63" s="2"/>
      <c r="BA63" s="2"/>
    </row>
    <row r="64" spans="1:53" x14ac:dyDescent="0.25">
      <c r="A64" s="2" t="s">
        <v>76</v>
      </c>
      <c r="B64" s="2" t="str">
        <f t="shared" ca="1" si="3"/>
        <v/>
      </c>
      <c r="C64" s="2" t="e">
        <f ca="1">+IF(IFTA_Quarterly!$I81&gt;0,IFTA_Quarterly!$I81*TEST!C$5/100*C$3,0)</f>
        <v>#VALUE!</v>
      </c>
      <c r="D64" s="28" t="e">
        <f ca="1">+IF(IFTA_Quarterly!$I81&gt;0,IFTA_Quarterly!$I81*TEST!D$5/100*D$3,0)</f>
        <v>#VALUE!</v>
      </c>
      <c r="E64" s="28" t="e">
        <f ca="1">+IF(IFTA_Quarterly!$I81&gt;0,IFTA_Quarterly!$I81*TEST!E$5/100*E$3,0)</f>
        <v>#VALUE!</v>
      </c>
      <c r="F64" s="28" t="e">
        <f ca="1">+IF(IFTA_Quarterly!$I81&gt;0,IFTA_Quarterly!$I81*TEST!F$5/100*F$3,0)</f>
        <v>#VALUE!</v>
      </c>
      <c r="G64" s="28" t="e">
        <f ca="1">+IF(IFTA_Quarterly!$I81&gt;0,IFTA_Quarterly!$I81*TEST!G$5/100*G$3,0)</f>
        <v>#VALUE!</v>
      </c>
      <c r="H64" s="28" t="e">
        <f ca="1">+IF(IFTA_Quarterly!$I81&gt;0,IFTA_Quarterly!$I81*TEST!H$5/100*H$3,0)</f>
        <v>#VALUE!</v>
      </c>
      <c r="I64" s="28" t="e">
        <f ca="1">+IF(IFTA_Quarterly!$I81&gt;0,IFTA_Quarterly!$I81*TEST!I$5/100*I$3,0)</f>
        <v>#VALUE!</v>
      </c>
      <c r="J64" s="28" t="e">
        <f ca="1">+IF(IFTA_Quarterly!$I81&gt;0,IFTA_Quarterly!$I81*TEST!J$5/100*J$3,0)</f>
        <v>#VALUE!</v>
      </c>
      <c r="K64" s="28" t="e">
        <f ca="1">+IF(IFTA_Quarterly!$I81&gt;0,IFTA_Quarterly!$I81*TEST!K$5/100*K$3,0)</f>
        <v>#VALUE!</v>
      </c>
      <c r="L64" s="28" t="e">
        <f ca="1">+IF(IFTA_Quarterly!$I81&gt;0,IFTA_Quarterly!$I81*TEST!L$5/100*L$3,0)</f>
        <v>#VALUE!</v>
      </c>
      <c r="M64" s="28" t="e">
        <f ca="1">+IF(IFTA_Quarterly!$I81&gt;0,IFTA_Quarterly!$I81*TEST!M$5/100*M$3,0)</f>
        <v>#VALUE!</v>
      </c>
      <c r="N64" s="28" t="e">
        <f ca="1">+IF(IFTA_Quarterly!$I81&gt;0,IFTA_Quarterly!$I81*TEST!N$5/100*N$3,0)</f>
        <v>#VALUE!</v>
      </c>
      <c r="O64" s="28" t="e">
        <f ca="1">+IF(IFTA_Quarterly!$I81&gt;0,IFTA_Quarterly!$I81*TEST!O$5/100*O$3,0)</f>
        <v>#VALUE!</v>
      </c>
      <c r="P64" s="28" t="e">
        <f ca="1">+IF(IFTA_Quarterly!$I81&gt;0,IFTA_Quarterly!$I81*TEST!P$5/100*P$3,0)</f>
        <v>#VALUE!</v>
      </c>
      <c r="Q64" s="28" t="e">
        <f ca="1">+IF(IFTA_Quarterly!$I81&gt;0,IFTA_Quarterly!$I81*TEST!Q$5/100*Q$3,0)</f>
        <v>#VALUE!</v>
      </c>
      <c r="R64" s="28" t="e">
        <f ca="1">+IF(IFTA_Quarterly!$I81&gt;0,IFTA_Quarterly!$I81*TEST!R$5/100*R$3,0)</f>
        <v>#VALUE!</v>
      </c>
      <c r="S64" s="28" t="e">
        <f ca="1">+IF(IFTA_Quarterly!$I81&gt;0,IFTA_Quarterly!$I81*TEST!S$5/100*S$3,0)</f>
        <v>#VALUE!</v>
      </c>
      <c r="T64" s="28" t="e">
        <f ca="1">+IF(IFTA_Quarterly!$I81&gt;0,IFTA_Quarterly!$I81*TEST!T$5/100*T$3,0)</f>
        <v>#VALUE!</v>
      </c>
      <c r="U64" s="28" t="e">
        <f ca="1">+IF(IFTA_Quarterly!$I81&gt;0,IFTA_Quarterly!$I81*TEST!U$5/100*U$3,0)</f>
        <v>#VALUE!</v>
      </c>
      <c r="V64" s="28" t="e">
        <f ca="1">+IF(IFTA_Quarterly!$I81&gt;0,IFTA_Quarterly!$I81*TEST!V$5/100*V$3,0)</f>
        <v>#VALUE!</v>
      </c>
      <c r="W64" s="28" t="e">
        <f ca="1">+IF(IFTA_Quarterly!$I81&gt;0,IFTA_Quarterly!$I81*TEST!W$5/100*W$3,0)</f>
        <v>#VALUE!</v>
      </c>
      <c r="X64" s="28" t="e">
        <f ca="1">+IF(IFTA_Quarterly!$I81&gt;0,IFTA_Quarterly!$I81*TEST!X$5/100*X$3,0)</f>
        <v>#VALUE!</v>
      </c>
      <c r="Y64" s="28" t="e">
        <f ca="1">+IF(IFTA_Quarterly!$I81&gt;0,IFTA_Quarterly!$I81*TEST!Y$5/100*Y$3,0)</f>
        <v>#VALUE!</v>
      </c>
      <c r="Z64" s="28" t="e">
        <f ca="1">+IF(IFTA_Quarterly!$I81&gt;0,IFTA_Quarterly!$I81*TEST!Z$5/100*Z$3,0)</f>
        <v>#VALUE!</v>
      </c>
      <c r="AA64" s="28" t="e">
        <f ca="1">+IF(IFTA_Quarterly!$I81&gt;0,IFTA_Quarterly!$I81*TEST!AA$5/100*AA$3,0)</f>
        <v>#VALUE!</v>
      </c>
      <c r="AB64" s="28" t="e">
        <f ca="1">+IF(IFTA_Quarterly!$I81&gt;0,IFTA_Quarterly!$I81*TEST!AB$5/100*AB$3,0)</f>
        <v>#VALUE!</v>
      </c>
      <c r="AC64" s="28" t="e">
        <f ca="1">+IF(IFTA_Quarterly!$I81&gt;0,IFTA_Quarterly!$I81*TEST!AC$5/100*AC$3,0)</f>
        <v>#VALUE!</v>
      </c>
      <c r="AD64" s="28" t="e">
        <f ca="1">+IF(IFTA_Quarterly!$I81&gt;0,IFTA_Quarterly!$I81*TEST!AD$5/100*AD$3,0)</f>
        <v>#VALUE!</v>
      </c>
      <c r="AE64" s="2"/>
      <c r="AF64" s="2"/>
      <c r="AG64" s="2"/>
      <c r="AH64" s="2"/>
      <c r="AI64" s="2"/>
      <c r="AJ64" s="2"/>
      <c r="AK64" s="2"/>
      <c r="AL64" s="2"/>
      <c r="AM64" s="2"/>
      <c r="AN64" s="2"/>
      <c r="AO64" s="2"/>
      <c r="AP64" s="2"/>
      <c r="AQ64" s="2"/>
      <c r="AR64" s="2"/>
      <c r="AS64" s="2"/>
      <c r="AT64" s="2"/>
      <c r="AU64" s="2"/>
      <c r="AV64" s="2"/>
      <c r="AW64" s="2"/>
      <c r="AX64" s="2"/>
      <c r="AY64" s="2"/>
      <c r="AZ64" s="2"/>
      <c r="BA64" s="2"/>
    </row>
    <row r="65" spans="1:53" x14ac:dyDescent="0.25">
      <c r="A65" s="2" t="s">
        <v>77</v>
      </c>
      <c r="B65" s="2" t="str">
        <f t="shared" ca="1" si="3"/>
        <v/>
      </c>
      <c r="C65" s="2" t="e">
        <f ca="1">+IF(IFTA_Quarterly!$I82&gt;0,IFTA_Quarterly!$I82*TEST!C$5/100*C$3,0)</f>
        <v>#VALUE!</v>
      </c>
      <c r="D65" s="28" t="e">
        <f ca="1">+IF(IFTA_Quarterly!$I82&gt;0,IFTA_Quarterly!$I82*TEST!D$5/100*D$3,0)</f>
        <v>#VALUE!</v>
      </c>
      <c r="E65" s="28" t="e">
        <f ca="1">+IF(IFTA_Quarterly!$I82&gt;0,IFTA_Quarterly!$I82*TEST!E$5/100*E$3,0)</f>
        <v>#VALUE!</v>
      </c>
      <c r="F65" s="28" t="e">
        <f ca="1">+IF(IFTA_Quarterly!$I82&gt;0,IFTA_Quarterly!$I82*TEST!F$5/100*F$3,0)</f>
        <v>#VALUE!</v>
      </c>
      <c r="G65" s="28" t="e">
        <f ca="1">+IF(IFTA_Quarterly!$I82&gt;0,IFTA_Quarterly!$I82*TEST!G$5/100*G$3,0)</f>
        <v>#VALUE!</v>
      </c>
      <c r="H65" s="28" t="e">
        <f ca="1">+IF(IFTA_Quarterly!$I82&gt;0,IFTA_Quarterly!$I82*TEST!H$5/100*H$3,0)</f>
        <v>#VALUE!</v>
      </c>
      <c r="I65" s="28" t="e">
        <f ca="1">+IF(IFTA_Quarterly!$I82&gt;0,IFTA_Quarterly!$I82*TEST!I$5/100*I$3,0)</f>
        <v>#VALUE!</v>
      </c>
      <c r="J65" s="28" t="e">
        <f ca="1">+IF(IFTA_Quarterly!$I82&gt;0,IFTA_Quarterly!$I82*TEST!J$5/100*J$3,0)</f>
        <v>#VALUE!</v>
      </c>
      <c r="K65" s="28" t="e">
        <f ca="1">+IF(IFTA_Quarterly!$I82&gt;0,IFTA_Quarterly!$I82*TEST!K$5/100*K$3,0)</f>
        <v>#VALUE!</v>
      </c>
      <c r="L65" s="28" t="e">
        <f ca="1">+IF(IFTA_Quarterly!$I82&gt;0,IFTA_Quarterly!$I82*TEST!L$5/100*L$3,0)</f>
        <v>#VALUE!</v>
      </c>
      <c r="M65" s="28" t="e">
        <f ca="1">+IF(IFTA_Quarterly!$I82&gt;0,IFTA_Quarterly!$I82*TEST!M$5/100*M$3,0)</f>
        <v>#VALUE!</v>
      </c>
      <c r="N65" s="28" t="e">
        <f ca="1">+IF(IFTA_Quarterly!$I82&gt;0,IFTA_Quarterly!$I82*TEST!N$5/100*N$3,0)</f>
        <v>#VALUE!</v>
      </c>
      <c r="O65" s="28" t="e">
        <f ca="1">+IF(IFTA_Quarterly!$I82&gt;0,IFTA_Quarterly!$I82*TEST!O$5/100*O$3,0)</f>
        <v>#VALUE!</v>
      </c>
      <c r="P65" s="28" t="e">
        <f ca="1">+IF(IFTA_Quarterly!$I82&gt;0,IFTA_Quarterly!$I82*TEST!P$5/100*P$3,0)</f>
        <v>#VALUE!</v>
      </c>
      <c r="Q65" s="28" t="e">
        <f ca="1">+IF(IFTA_Quarterly!$I82&gt;0,IFTA_Quarterly!$I82*TEST!Q$5/100*Q$3,0)</f>
        <v>#VALUE!</v>
      </c>
      <c r="R65" s="28" t="e">
        <f ca="1">+IF(IFTA_Quarterly!$I82&gt;0,IFTA_Quarterly!$I82*TEST!R$5/100*R$3,0)</f>
        <v>#VALUE!</v>
      </c>
      <c r="S65" s="28" t="e">
        <f ca="1">+IF(IFTA_Quarterly!$I82&gt;0,IFTA_Quarterly!$I82*TEST!S$5/100*S$3,0)</f>
        <v>#VALUE!</v>
      </c>
      <c r="T65" s="28" t="e">
        <f ca="1">+IF(IFTA_Quarterly!$I82&gt;0,IFTA_Quarterly!$I82*TEST!T$5/100*T$3,0)</f>
        <v>#VALUE!</v>
      </c>
      <c r="U65" s="28" t="e">
        <f ca="1">+IF(IFTA_Quarterly!$I82&gt;0,IFTA_Quarterly!$I82*TEST!U$5/100*U$3,0)</f>
        <v>#VALUE!</v>
      </c>
      <c r="V65" s="28" t="e">
        <f ca="1">+IF(IFTA_Quarterly!$I82&gt;0,IFTA_Quarterly!$I82*TEST!V$5/100*V$3,0)</f>
        <v>#VALUE!</v>
      </c>
      <c r="W65" s="28" t="e">
        <f ca="1">+IF(IFTA_Quarterly!$I82&gt;0,IFTA_Quarterly!$I82*TEST!W$5/100*W$3,0)</f>
        <v>#VALUE!</v>
      </c>
      <c r="X65" s="28" t="e">
        <f ca="1">+IF(IFTA_Quarterly!$I82&gt;0,IFTA_Quarterly!$I82*TEST!X$5/100*X$3,0)</f>
        <v>#VALUE!</v>
      </c>
      <c r="Y65" s="28" t="e">
        <f ca="1">+IF(IFTA_Quarterly!$I82&gt;0,IFTA_Quarterly!$I82*TEST!Y$5/100*Y$3,0)</f>
        <v>#VALUE!</v>
      </c>
      <c r="Z65" s="28" t="e">
        <f ca="1">+IF(IFTA_Quarterly!$I82&gt;0,IFTA_Quarterly!$I82*TEST!Z$5/100*Z$3,0)</f>
        <v>#VALUE!</v>
      </c>
      <c r="AA65" s="28" t="e">
        <f ca="1">+IF(IFTA_Quarterly!$I82&gt;0,IFTA_Quarterly!$I82*TEST!AA$5/100*AA$3,0)</f>
        <v>#VALUE!</v>
      </c>
      <c r="AB65" s="28" t="e">
        <f ca="1">+IF(IFTA_Quarterly!$I82&gt;0,IFTA_Quarterly!$I82*TEST!AB$5/100*AB$3,0)</f>
        <v>#VALUE!</v>
      </c>
      <c r="AC65" s="28" t="e">
        <f ca="1">+IF(IFTA_Quarterly!$I82&gt;0,IFTA_Quarterly!$I82*TEST!AC$5/100*AC$3,0)</f>
        <v>#VALUE!</v>
      </c>
      <c r="AD65" s="28" t="e">
        <f ca="1">+IF(IFTA_Quarterly!$I82&gt;0,IFTA_Quarterly!$I82*TEST!AD$5/100*AD$3,0)</f>
        <v>#VALUE!</v>
      </c>
      <c r="AE65" s="2"/>
      <c r="AF65" s="2"/>
      <c r="AG65" s="2"/>
      <c r="AH65" s="2"/>
      <c r="AI65" s="2"/>
      <c r="AJ65" s="2"/>
      <c r="AK65" s="2"/>
      <c r="AL65" s="2"/>
      <c r="AM65" s="2"/>
      <c r="AN65" s="2"/>
      <c r="AO65" s="2"/>
      <c r="AP65" s="2"/>
      <c r="AQ65" s="2"/>
      <c r="AR65" s="2"/>
      <c r="AS65" s="2"/>
      <c r="AT65" s="2"/>
      <c r="AU65" s="2"/>
      <c r="AV65" s="2"/>
      <c r="AW65" s="2"/>
      <c r="AX65" s="2"/>
      <c r="AY65" s="2"/>
      <c r="AZ65" s="2"/>
      <c r="BA65" s="2"/>
    </row>
    <row r="66" spans="1:53" x14ac:dyDescent="0.25">
      <c r="A66" s="2" t="s">
        <v>78</v>
      </c>
      <c r="B66" s="2" t="str">
        <f t="shared" ca="1" si="3"/>
        <v/>
      </c>
      <c r="C66" s="2" t="e">
        <f ca="1">+IF(IFTA_Quarterly!$I83&gt;0,IFTA_Quarterly!$I83*TEST!C$5/100*C$3,0)</f>
        <v>#VALUE!</v>
      </c>
      <c r="D66" s="28" t="e">
        <f ca="1">+IF(IFTA_Quarterly!$I83&gt;0,IFTA_Quarterly!$I83*TEST!D$5/100*D$3,0)</f>
        <v>#VALUE!</v>
      </c>
      <c r="E66" s="28" t="e">
        <f ca="1">+IF(IFTA_Quarterly!$I83&gt;0,IFTA_Quarterly!$I83*TEST!E$5/100*E$3,0)</f>
        <v>#VALUE!</v>
      </c>
      <c r="F66" s="28" t="e">
        <f ca="1">+IF(IFTA_Quarterly!$I83&gt;0,IFTA_Quarterly!$I83*TEST!F$5/100*F$3,0)</f>
        <v>#VALUE!</v>
      </c>
      <c r="G66" s="28" t="e">
        <f ca="1">+IF(IFTA_Quarterly!$I83&gt;0,IFTA_Quarterly!$I83*TEST!G$5/100*G$3,0)</f>
        <v>#VALUE!</v>
      </c>
      <c r="H66" s="28" t="e">
        <f ca="1">+IF(IFTA_Quarterly!$I83&gt;0,IFTA_Quarterly!$I83*TEST!H$5/100*H$3,0)</f>
        <v>#VALUE!</v>
      </c>
      <c r="I66" s="28" t="e">
        <f ca="1">+IF(IFTA_Quarterly!$I83&gt;0,IFTA_Quarterly!$I83*TEST!I$5/100*I$3,0)</f>
        <v>#VALUE!</v>
      </c>
      <c r="J66" s="28" t="e">
        <f ca="1">+IF(IFTA_Quarterly!$I83&gt;0,IFTA_Quarterly!$I83*TEST!J$5/100*J$3,0)</f>
        <v>#VALUE!</v>
      </c>
      <c r="K66" s="28" t="e">
        <f ca="1">+IF(IFTA_Quarterly!$I83&gt;0,IFTA_Quarterly!$I83*TEST!K$5/100*K$3,0)</f>
        <v>#VALUE!</v>
      </c>
      <c r="L66" s="28" t="e">
        <f ca="1">+IF(IFTA_Quarterly!$I83&gt;0,IFTA_Quarterly!$I83*TEST!L$5/100*L$3,0)</f>
        <v>#VALUE!</v>
      </c>
      <c r="M66" s="28" t="e">
        <f ca="1">+IF(IFTA_Quarterly!$I83&gt;0,IFTA_Quarterly!$I83*TEST!M$5/100*M$3,0)</f>
        <v>#VALUE!</v>
      </c>
      <c r="N66" s="28" t="e">
        <f ca="1">+IF(IFTA_Quarterly!$I83&gt;0,IFTA_Quarterly!$I83*TEST!N$5/100*N$3,0)</f>
        <v>#VALUE!</v>
      </c>
      <c r="O66" s="28" t="e">
        <f ca="1">+IF(IFTA_Quarterly!$I83&gt;0,IFTA_Quarterly!$I83*TEST!O$5/100*O$3,0)</f>
        <v>#VALUE!</v>
      </c>
      <c r="P66" s="28" t="e">
        <f ca="1">+IF(IFTA_Quarterly!$I83&gt;0,IFTA_Quarterly!$I83*TEST!P$5/100*P$3,0)</f>
        <v>#VALUE!</v>
      </c>
      <c r="Q66" s="28" t="e">
        <f ca="1">+IF(IFTA_Quarterly!$I83&gt;0,IFTA_Quarterly!$I83*TEST!Q$5/100*Q$3,0)</f>
        <v>#VALUE!</v>
      </c>
      <c r="R66" s="28" t="e">
        <f ca="1">+IF(IFTA_Quarterly!$I83&gt;0,IFTA_Quarterly!$I83*TEST!R$5/100*R$3,0)</f>
        <v>#VALUE!</v>
      </c>
      <c r="S66" s="28" t="e">
        <f ca="1">+IF(IFTA_Quarterly!$I83&gt;0,IFTA_Quarterly!$I83*TEST!S$5/100*S$3,0)</f>
        <v>#VALUE!</v>
      </c>
      <c r="T66" s="28" t="e">
        <f ca="1">+IF(IFTA_Quarterly!$I83&gt;0,IFTA_Quarterly!$I83*TEST!T$5/100*T$3,0)</f>
        <v>#VALUE!</v>
      </c>
      <c r="U66" s="28" t="e">
        <f ca="1">+IF(IFTA_Quarterly!$I83&gt;0,IFTA_Quarterly!$I83*TEST!U$5/100*U$3,0)</f>
        <v>#VALUE!</v>
      </c>
      <c r="V66" s="28" t="e">
        <f ca="1">+IF(IFTA_Quarterly!$I83&gt;0,IFTA_Quarterly!$I83*TEST!V$5/100*V$3,0)</f>
        <v>#VALUE!</v>
      </c>
      <c r="W66" s="28" t="e">
        <f ca="1">+IF(IFTA_Quarterly!$I83&gt;0,IFTA_Quarterly!$I83*TEST!W$5/100*W$3,0)</f>
        <v>#VALUE!</v>
      </c>
      <c r="X66" s="28" t="e">
        <f ca="1">+IF(IFTA_Quarterly!$I83&gt;0,IFTA_Quarterly!$I83*TEST!X$5/100*X$3,0)</f>
        <v>#VALUE!</v>
      </c>
      <c r="Y66" s="28" t="e">
        <f ca="1">+IF(IFTA_Quarterly!$I83&gt;0,IFTA_Quarterly!$I83*TEST!Y$5/100*Y$3,0)</f>
        <v>#VALUE!</v>
      </c>
      <c r="Z66" s="28" t="e">
        <f ca="1">+IF(IFTA_Quarterly!$I83&gt;0,IFTA_Quarterly!$I83*TEST!Z$5/100*Z$3,0)</f>
        <v>#VALUE!</v>
      </c>
      <c r="AA66" s="28" t="e">
        <f ca="1">+IF(IFTA_Quarterly!$I83&gt;0,IFTA_Quarterly!$I83*TEST!AA$5/100*AA$3,0)</f>
        <v>#VALUE!</v>
      </c>
      <c r="AB66" s="28" t="e">
        <f ca="1">+IF(IFTA_Quarterly!$I83&gt;0,IFTA_Quarterly!$I83*TEST!AB$5/100*AB$3,0)</f>
        <v>#VALUE!</v>
      </c>
      <c r="AC66" s="28" t="e">
        <f ca="1">+IF(IFTA_Quarterly!$I83&gt;0,IFTA_Quarterly!$I83*TEST!AC$5/100*AC$3,0)</f>
        <v>#VALUE!</v>
      </c>
      <c r="AD66" s="28" t="e">
        <f ca="1">+IF(IFTA_Quarterly!$I83&gt;0,IFTA_Quarterly!$I83*TEST!AD$5/100*AD$3,0)</f>
        <v>#VALUE!</v>
      </c>
      <c r="AE66" s="2"/>
      <c r="AF66" s="2"/>
      <c r="AG66" s="2"/>
      <c r="AH66" s="2"/>
      <c r="AI66" s="2"/>
      <c r="AJ66" s="2"/>
      <c r="AK66" s="2"/>
      <c r="AL66" s="2"/>
      <c r="AM66" s="2"/>
      <c r="AN66" s="2"/>
      <c r="AO66" s="2"/>
      <c r="AP66" s="2"/>
      <c r="AQ66" s="2"/>
      <c r="AR66" s="2"/>
      <c r="AS66" s="2"/>
      <c r="AT66" s="2"/>
      <c r="AU66" s="2"/>
      <c r="AV66" s="2"/>
      <c r="AW66" s="2"/>
      <c r="AX66" s="2"/>
      <c r="AY66" s="2"/>
      <c r="AZ66" s="2"/>
      <c r="BA66" s="2"/>
    </row>
    <row r="67" spans="1:53" x14ac:dyDescent="0.25">
      <c r="A67" s="2" t="s">
        <v>79</v>
      </c>
      <c r="B67" s="2" t="str">
        <f t="shared" ca="1" si="3"/>
        <v/>
      </c>
      <c r="C67" s="2" t="e">
        <f ca="1">+IF(IFTA_Quarterly!$I84&gt;0,IFTA_Quarterly!$I84*TEST!C$5/100*C$3,0)</f>
        <v>#VALUE!</v>
      </c>
      <c r="D67" s="28" t="e">
        <f ca="1">+IF(IFTA_Quarterly!$I84&gt;0,IFTA_Quarterly!$I84*TEST!D$5/100*D$3,0)</f>
        <v>#VALUE!</v>
      </c>
      <c r="E67" s="28" t="e">
        <f ca="1">+IF(IFTA_Quarterly!$I84&gt;0,IFTA_Quarterly!$I84*TEST!E$5/100*E$3,0)</f>
        <v>#VALUE!</v>
      </c>
      <c r="F67" s="28" t="e">
        <f ca="1">+IF(IFTA_Quarterly!$I84&gt;0,IFTA_Quarterly!$I84*TEST!F$5/100*F$3,0)</f>
        <v>#VALUE!</v>
      </c>
      <c r="G67" s="28" t="e">
        <f ca="1">+IF(IFTA_Quarterly!$I84&gt;0,IFTA_Quarterly!$I84*TEST!G$5/100*G$3,0)</f>
        <v>#VALUE!</v>
      </c>
      <c r="H67" s="28" t="e">
        <f ca="1">+IF(IFTA_Quarterly!$I84&gt;0,IFTA_Quarterly!$I84*TEST!H$5/100*H$3,0)</f>
        <v>#VALUE!</v>
      </c>
      <c r="I67" s="28" t="e">
        <f ca="1">+IF(IFTA_Quarterly!$I84&gt;0,IFTA_Quarterly!$I84*TEST!I$5/100*I$3,0)</f>
        <v>#VALUE!</v>
      </c>
      <c r="J67" s="28" t="e">
        <f ca="1">+IF(IFTA_Quarterly!$I84&gt;0,IFTA_Quarterly!$I84*TEST!J$5/100*J$3,0)</f>
        <v>#VALUE!</v>
      </c>
      <c r="K67" s="28" t="e">
        <f ca="1">+IF(IFTA_Quarterly!$I84&gt;0,IFTA_Quarterly!$I84*TEST!K$5/100*K$3,0)</f>
        <v>#VALUE!</v>
      </c>
      <c r="L67" s="28" t="e">
        <f ca="1">+IF(IFTA_Quarterly!$I84&gt;0,IFTA_Quarterly!$I84*TEST!L$5/100*L$3,0)</f>
        <v>#VALUE!</v>
      </c>
      <c r="M67" s="28" t="e">
        <f ca="1">+IF(IFTA_Quarterly!$I84&gt;0,IFTA_Quarterly!$I84*TEST!M$5/100*M$3,0)</f>
        <v>#VALUE!</v>
      </c>
      <c r="N67" s="28" t="e">
        <f ca="1">+IF(IFTA_Quarterly!$I84&gt;0,IFTA_Quarterly!$I84*TEST!N$5/100*N$3,0)</f>
        <v>#VALUE!</v>
      </c>
      <c r="O67" s="28" t="e">
        <f ca="1">+IF(IFTA_Quarterly!$I84&gt;0,IFTA_Quarterly!$I84*TEST!O$5/100*O$3,0)</f>
        <v>#VALUE!</v>
      </c>
      <c r="P67" s="28" t="e">
        <f ca="1">+IF(IFTA_Quarterly!$I84&gt;0,IFTA_Quarterly!$I84*TEST!P$5/100*P$3,0)</f>
        <v>#VALUE!</v>
      </c>
      <c r="Q67" s="28" t="e">
        <f ca="1">+IF(IFTA_Quarterly!$I84&gt;0,IFTA_Quarterly!$I84*TEST!Q$5/100*Q$3,0)</f>
        <v>#VALUE!</v>
      </c>
      <c r="R67" s="28" t="e">
        <f ca="1">+IF(IFTA_Quarterly!$I84&gt;0,IFTA_Quarterly!$I84*TEST!R$5/100*R$3,0)</f>
        <v>#VALUE!</v>
      </c>
      <c r="S67" s="28" t="e">
        <f ca="1">+IF(IFTA_Quarterly!$I84&gt;0,IFTA_Quarterly!$I84*TEST!S$5/100*S$3,0)</f>
        <v>#VALUE!</v>
      </c>
      <c r="T67" s="28" t="e">
        <f ca="1">+IF(IFTA_Quarterly!$I84&gt;0,IFTA_Quarterly!$I84*TEST!T$5/100*T$3,0)</f>
        <v>#VALUE!</v>
      </c>
      <c r="U67" s="28" t="e">
        <f ca="1">+IF(IFTA_Quarterly!$I84&gt;0,IFTA_Quarterly!$I84*TEST!U$5/100*U$3,0)</f>
        <v>#VALUE!</v>
      </c>
      <c r="V67" s="28" t="e">
        <f ca="1">+IF(IFTA_Quarterly!$I84&gt;0,IFTA_Quarterly!$I84*TEST!V$5/100*V$3,0)</f>
        <v>#VALUE!</v>
      </c>
      <c r="W67" s="28" t="e">
        <f ca="1">+IF(IFTA_Quarterly!$I84&gt;0,IFTA_Quarterly!$I84*TEST!W$5/100*W$3,0)</f>
        <v>#VALUE!</v>
      </c>
      <c r="X67" s="28" t="e">
        <f ca="1">+IF(IFTA_Quarterly!$I84&gt;0,IFTA_Quarterly!$I84*TEST!X$5/100*X$3,0)</f>
        <v>#VALUE!</v>
      </c>
      <c r="Y67" s="28" t="e">
        <f ca="1">+IF(IFTA_Quarterly!$I84&gt;0,IFTA_Quarterly!$I84*TEST!Y$5/100*Y$3,0)</f>
        <v>#VALUE!</v>
      </c>
      <c r="Z67" s="28" t="e">
        <f ca="1">+IF(IFTA_Quarterly!$I84&gt;0,IFTA_Quarterly!$I84*TEST!Z$5/100*Z$3,0)</f>
        <v>#VALUE!</v>
      </c>
      <c r="AA67" s="28" t="e">
        <f ca="1">+IF(IFTA_Quarterly!$I84&gt;0,IFTA_Quarterly!$I84*TEST!AA$5/100*AA$3,0)</f>
        <v>#VALUE!</v>
      </c>
      <c r="AB67" s="28" t="e">
        <f ca="1">+IF(IFTA_Quarterly!$I84&gt;0,IFTA_Quarterly!$I84*TEST!AB$5/100*AB$3,0)</f>
        <v>#VALUE!</v>
      </c>
      <c r="AC67" s="28" t="e">
        <f ca="1">+IF(IFTA_Quarterly!$I84&gt;0,IFTA_Quarterly!$I84*TEST!AC$5/100*AC$3,0)</f>
        <v>#VALUE!</v>
      </c>
      <c r="AD67" s="28" t="e">
        <f ca="1">+IF(IFTA_Quarterly!$I84&gt;0,IFTA_Quarterly!$I84*TEST!AD$5/100*AD$3,0)</f>
        <v>#VALUE!</v>
      </c>
      <c r="AE67" s="2"/>
      <c r="AF67" s="2"/>
      <c r="AG67" s="2"/>
      <c r="AH67" s="2"/>
      <c r="AI67" s="2"/>
      <c r="AJ67" s="2"/>
      <c r="AK67" s="2"/>
      <c r="AL67" s="2"/>
      <c r="AM67" s="2"/>
      <c r="AN67" s="2"/>
      <c r="AO67" s="2"/>
      <c r="AP67" s="2"/>
      <c r="AQ67" s="2"/>
      <c r="AR67" s="2"/>
      <c r="AS67" s="2"/>
      <c r="AT67" s="2"/>
      <c r="AU67" s="2"/>
      <c r="AV67" s="2"/>
      <c r="AW67" s="2"/>
      <c r="AX67" s="2"/>
      <c r="AY67" s="2"/>
      <c r="AZ67" s="2"/>
      <c r="BA67" s="2"/>
    </row>
    <row r="68" spans="1:53" x14ac:dyDescent="0.25">
      <c r="AA68" s="28" t="e">
        <f ca="1">+IF(IFTA_Quarterly!$I85&gt;0,IFTA_Quarterly!$I85*TEST!AA$5/100*AA$3,0)</f>
        <v>#VALUE!</v>
      </c>
      <c r="AB68" s="28" t="e">
        <f ca="1">+IF(IFTA_Quarterly!$I85&gt;0,IFTA_Quarterly!$I85*TEST!AB$5/100*AB$3,0)</f>
        <v>#VALUE!</v>
      </c>
      <c r="AC68" s="28" t="e">
        <f ca="1">+IF(IFTA_Quarterly!$I85&gt;0,IFTA_Quarterly!$I85*TEST!AC$5/100*AC$3,0)</f>
        <v>#VALUE!</v>
      </c>
      <c r="AD68" s="28" t="e">
        <f ca="1">+IF(IFTA_Quarterly!$I85&gt;0,IFTA_Quarterly!$I85*TEST!AD$5/100*AD$3,0)</f>
        <v>#VALUE!</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67"/>
  <sheetViews>
    <sheetView zoomScaleNormal="100" workbookViewId="0">
      <pane xSplit="1" ySplit="6" topLeftCell="AA7" activePane="bottomRight" state="frozen"/>
      <selection activeCell="J1" sqref="J1:K1"/>
      <selection pane="topRight" activeCell="J1" sqref="J1:K1"/>
      <selection pane="bottomLeft" activeCell="J1" sqref="J1:K1"/>
      <selection pane="bottomRight" activeCell="AG6" sqref="AG6"/>
    </sheetView>
  </sheetViews>
  <sheetFormatPr defaultRowHeight="15" x14ac:dyDescent="0.25"/>
  <cols>
    <col min="1" max="1" width="17.28515625" customWidth="1"/>
    <col min="2" max="2" width="12.85546875" bestFit="1" customWidth="1"/>
  </cols>
  <sheetData>
    <row r="1" spans="1:38" ht="15.75" thickBot="1" x14ac:dyDescent="0.3">
      <c r="A1" s="1" t="s">
        <v>22</v>
      </c>
      <c r="B1" s="1"/>
    </row>
    <row r="2" spans="1:38" x14ac:dyDescent="0.25">
      <c r="A2" s="29" t="s">
        <v>135</v>
      </c>
      <c r="B2" s="30"/>
      <c r="C2" s="31">
        <v>0</v>
      </c>
      <c r="D2" s="31">
        <f t="shared" ref="D2" si="0">C2+1</f>
        <v>1</v>
      </c>
      <c r="E2" s="31">
        <f t="shared" ref="E2" si="1">D2+1</f>
        <v>2</v>
      </c>
      <c r="F2" s="31">
        <f t="shared" ref="F2" si="2">E2+1</f>
        <v>3</v>
      </c>
      <c r="G2" s="31">
        <f t="shared" ref="G2" si="3">F2+1</f>
        <v>4</v>
      </c>
      <c r="H2" s="31">
        <f t="shared" ref="H2" si="4">G2+1</f>
        <v>5</v>
      </c>
      <c r="I2" s="31">
        <f t="shared" ref="I2" si="5">H2+1</f>
        <v>6</v>
      </c>
      <c r="J2" s="31">
        <f t="shared" ref="J2" si="6">I2+1</f>
        <v>7</v>
      </c>
      <c r="K2" s="31">
        <f t="shared" ref="K2" si="7">J2+1</f>
        <v>8</v>
      </c>
      <c r="L2" s="31">
        <f t="shared" ref="L2" si="8">K2+1</f>
        <v>9</v>
      </c>
      <c r="M2" s="31">
        <f t="shared" ref="M2" si="9">L2+1</f>
        <v>10</v>
      </c>
      <c r="N2" s="31">
        <f t="shared" ref="N2:AC2" si="10">M2+1</f>
        <v>11</v>
      </c>
      <c r="O2" s="31">
        <f t="shared" si="10"/>
        <v>12</v>
      </c>
      <c r="P2" s="31">
        <f t="shared" si="10"/>
        <v>13</v>
      </c>
      <c r="Q2" s="31">
        <f t="shared" si="10"/>
        <v>14</v>
      </c>
      <c r="R2" s="31">
        <f t="shared" si="10"/>
        <v>15</v>
      </c>
      <c r="S2" s="31">
        <f t="shared" si="10"/>
        <v>16</v>
      </c>
      <c r="T2" s="31">
        <f t="shared" si="10"/>
        <v>17</v>
      </c>
      <c r="U2" s="31">
        <f t="shared" si="10"/>
        <v>18</v>
      </c>
      <c r="V2" s="31">
        <f t="shared" si="10"/>
        <v>19</v>
      </c>
      <c r="W2" s="31">
        <f t="shared" si="10"/>
        <v>20</v>
      </c>
      <c r="X2" s="31">
        <f t="shared" si="10"/>
        <v>21</v>
      </c>
      <c r="Y2" s="31">
        <f t="shared" si="10"/>
        <v>22</v>
      </c>
      <c r="Z2" s="31">
        <f t="shared" si="10"/>
        <v>23</v>
      </c>
      <c r="AA2" s="31">
        <f t="shared" si="10"/>
        <v>24</v>
      </c>
      <c r="AB2" s="31">
        <f t="shared" si="10"/>
        <v>25</v>
      </c>
      <c r="AC2" s="31">
        <f t="shared" si="10"/>
        <v>26</v>
      </c>
      <c r="AD2" s="31">
        <f t="shared" ref="AD2" si="11">AC2+1</f>
        <v>27</v>
      </c>
      <c r="AE2" s="31">
        <f t="shared" ref="AE2" si="12">AD2+1</f>
        <v>28</v>
      </c>
      <c r="AF2" s="31">
        <f t="shared" ref="AF2" si="13">AE2+1</f>
        <v>29</v>
      </c>
      <c r="AG2" s="31">
        <f t="shared" ref="AG2" si="14">AF2+1</f>
        <v>30</v>
      </c>
      <c r="AH2" s="31">
        <f t="shared" ref="AH2" si="15">AG2+1</f>
        <v>31</v>
      </c>
      <c r="AI2" s="31">
        <f t="shared" ref="AI2" si="16">AH2+1</f>
        <v>32</v>
      </c>
      <c r="AJ2" s="31">
        <f t="shared" ref="AJ2" si="17">AI2+1</f>
        <v>33</v>
      </c>
      <c r="AK2" s="31">
        <f t="shared" ref="AK2" si="18">AJ2+1</f>
        <v>34</v>
      </c>
      <c r="AL2" s="31">
        <f t="shared" ref="AL2" si="19">AK2+1</f>
        <v>35</v>
      </c>
    </row>
    <row r="3" spans="1:38" x14ac:dyDescent="0.25">
      <c r="A3" s="34" t="s">
        <v>136</v>
      </c>
      <c r="B3" s="27" t="s">
        <v>138</v>
      </c>
      <c r="C3" s="19" t="e">
        <f t="shared" ref="C3" ca="1" si="20">+IF(C2&lt;=Cur_Month,IF(D2-Int_Start&gt;0,1,0),0)</f>
        <v>#N/A</v>
      </c>
      <c r="D3" s="19" t="e">
        <f t="shared" ref="D3:E3" ca="1" si="21">+IF(D2&lt;=Cur_Month,IF(E2-Int_Start&gt;0,1,0),0)</f>
        <v>#N/A</v>
      </c>
      <c r="E3" s="19" t="e">
        <f t="shared" ca="1" si="21"/>
        <v>#N/A</v>
      </c>
      <c r="F3" s="19" t="e">
        <f t="shared" ref="F3" ca="1" si="22">+IF(F2&lt;=Cur_Month,IF(G2-Int_Start&gt;0,1,0),0)</f>
        <v>#N/A</v>
      </c>
      <c r="G3" s="19" t="e">
        <f t="shared" ref="G3" ca="1" si="23">+IF(G2&lt;=Cur_Month,IF(H2-Int_Start&gt;0,1,0),0)</f>
        <v>#N/A</v>
      </c>
      <c r="H3" s="19" t="e">
        <f t="shared" ref="H3" ca="1" si="24">+IF(H2&lt;=Cur_Month,IF(I2-Int_Start&gt;0,1,0),0)</f>
        <v>#N/A</v>
      </c>
      <c r="I3" s="19" t="e">
        <f t="shared" ref="I3" ca="1" si="25">+IF(I2&lt;=Cur_Month,IF(J2-Int_Start&gt;0,1,0),0)</f>
        <v>#N/A</v>
      </c>
      <c r="J3" s="19" t="e">
        <f t="shared" ref="J3" ca="1" si="26">+IF(J2&lt;=Cur_Month,IF(K2-Int_Start&gt;0,1,0),0)</f>
        <v>#N/A</v>
      </c>
      <c r="K3" s="19" t="e">
        <f t="shared" ref="K3" ca="1" si="27">+IF(K2&lt;=Cur_Month,IF(L2-Int_Start&gt;0,1,0),0)</f>
        <v>#N/A</v>
      </c>
      <c r="L3" s="19" t="e">
        <f t="shared" ref="L3" ca="1" si="28">+IF(L2&lt;=Cur_Month,IF(M2-Int_Start&gt;0,1,0),0)</f>
        <v>#N/A</v>
      </c>
      <c r="M3" s="19" t="e">
        <f t="shared" ref="M3" ca="1" si="29">+IF(M2&lt;=Cur_Month,IF(N2-Int_Start&gt;0,1,0),0)</f>
        <v>#N/A</v>
      </c>
      <c r="N3" s="19" t="e">
        <f t="shared" ref="N3:Z3" ca="1" si="30">+IF(N2&lt;=Cur_Month,IF(O2-Int_Start&gt;0,1,0),0)</f>
        <v>#N/A</v>
      </c>
      <c r="O3" s="19" t="e">
        <f t="shared" ca="1" si="30"/>
        <v>#N/A</v>
      </c>
      <c r="P3" s="19" t="e">
        <f t="shared" ca="1" si="30"/>
        <v>#N/A</v>
      </c>
      <c r="Q3" s="19" t="e">
        <f t="shared" ca="1" si="30"/>
        <v>#N/A</v>
      </c>
      <c r="R3" s="19" t="e">
        <f t="shared" ca="1" si="30"/>
        <v>#N/A</v>
      </c>
      <c r="S3" s="19" t="e">
        <f t="shared" ca="1" si="30"/>
        <v>#N/A</v>
      </c>
      <c r="T3" s="19" t="e">
        <f t="shared" ca="1" si="30"/>
        <v>#N/A</v>
      </c>
      <c r="U3" s="19" t="e">
        <f t="shared" ca="1" si="30"/>
        <v>#N/A</v>
      </c>
      <c r="V3" s="19" t="e">
        <f t="shared" ca="1" si="30"/>
        <v>#N/A</v>
      </c>
      <c r="W3" s="19" t="e">
        <f t="shared" ca="1" si="30"/>
        <v>#N/A</v>
      </c>
      <c r="X3" s="19" t="e">
        <f t="shared" ca="1" si="30"/>
        <v>#N/A</v>
      </c>
      <c r="Y3" s="19" t="e">
        <f t="shared" ca="1" si="30"/>
        <v>#N/A</v>
      </c>
      <c r="Z3" s="19" t="e">
        <f t="shared" ca="1" si="30"/>
        <v>#N/A</v>
      </c>
      <c r="AA3" s="19" t="e">
        <f t="shared" ref="AA3" ca="1" si="31">+IF(AA2&lt;=Cur_Month,IF(AB2-Int_Start&gt;0,1,0),0)</f>
        <v>#N/A</v>
      </c>
      <c r="AB3" s="19" t="e">
        <f t="shared" ref="AB3" ca="1" si="32">+IF(AB2&lt;=Cur_Month,IF(AC2-Int_Start&gt;0,1,0),0)</f>
        <v>#N/A</v>
      </c>
      <c r="AC3" s="19" t="e">
        <f t="shared" ref="AC3" ca="1" si="33">+IF(AC2&lt;=Cur_Month,IF(AD2-Int_Start&gt;0,1,0),0)</f>
        <v>#N/A</v>
      </c>
      <c r="AD3" s="19" t="e">
        <f t="shared" ref="AD3" ca="1" si="34">+IF(AD2&lt;=Cur_Month,IF(AE2-Int_Start&gt;0,1,0),0)</f>
        <v>#N/A</v>
      </c>
      <c r="AE3" s="19" t="e">
        <f t="shared" ref="AE3" ca="1" si="35">+IF(AE2&lt;=Cur_Month,IF(AF2-Int_Start&gt;0,1,0),0)</f>
        <v>#N/A</v>
      </c>
      <c r="AF3" s="19" t="e">
        <f t="shared" ref="AF3" ca="1" si="36">+IF(AF2&lt;=Cur_Month,IF(AG2-Int_Start&gt;0,1,0),0)</f>
        <v>#N/A</v>
      </c>
      <c r="AG3" s="19" t="e">
        <f t="shared" ref="AG3" ca="1" si="37">+IF(AG2&lt;=Cur_Month,IF(AH2-Int_Start&gt;0,1,0),0)</f>
        <v>#N/A</v>
      </c>
      <c r="AH3" s="19">
        <f t="shared" ref="AH3" ca="1" si="38">+IF(AH2&lt;=Cur_Month,IF(AI2-Int_Start&gt;0,1,0),0)</f>
        <v>0</v>
      </c>
      <c r="AI3" s="19">
        <f t="shared" ref="AI3" ca="1" si="39">+IF(AI2&lt;=Cur_Month,IF(AJ2-Int_Start&gt;0,1,0),0)</f>
        <v>0</v>
      </c>
      <c r="AJ3" s="19">
        <f t="shared" ref="AJ3" ca="1" si="40">+IF(AJ2&lt;=Cur_Month,IF(AK2-Int_Start&gt;0,1,0),0)</f>
        <v>0</v>
      </c>
      <c r="AK3" s="19">
        <f t="shared" ref="AK3" ca="1" si="41">+IF(AK2&lt;=Cur_Month,IF(AL2-Int_Start&gt;0,1,0),0)</f>
        <v>0</v>
      </c>
      <c r="AL3" s="19">
        <f t="shared" ref="AL3" ca="1" si="42">+IF(AL2&lt;=Cur_Month,IF(AM2-Int_Start&gt;0,1,0),0)</f>
        <v>0</v>
      </c>
    </row>
    <row r="4" spans="1:38" s="1" customFormat="1" x14ac:dyDescent="0.25">
      <c r="A4" s="34"/>
      <c r="B4" s="27"/>
      <c r="C4" s="27" t="s">
        <v>165</v>
      </c>
      <c r="D4" s="27"/>
      <c r="E4" s="27"/>
      <c r="F4" s="27" t="s">
        <v>166</v>
      </c>
      <c r="G4" s="27"/>
      <c r="H4" s="27"/>
      <c r="I4" s="27" t="s">
        <v>167</v>
      </c>
      <c r="J4" s="27"/>
      <c r="K4" s="27"/>
      <c r="L4" s="27" t="s">
        <v>168</v>
      </c>
      <c r="M4" s="27"/>
      <c r="N4" s="27"/>
      <c r="O4" s="27" t="s">
        <v>182</v>
      </c>
      <c r="P4" s="27"/>
      <c r="Q4" s="27"/>
      <c r="R4" s="27" t="s">
        <v>183</v>
      </c>
      <c r="S4" s="27"/>
      <c r="T4" s="27"/>
      <c r="U4" s="27" t="s">
        <v>184</v>
      </c>
      <c r="V4" s="27"/>
      <c r="W4" s="27"/>
      <c r="X4" s="27" t="s">
        <v>185</v>
      </c>
      <c r="Y4" s="27"/>
      <c r="Z4" s="27"/>
      <c r="AA4" s="27" t="s">
        <v>186</v>
      </c>
      <c r="AB4" s="27"/>
      <c r="AC4" s="27"/>
      <c r="AD4" s="27" t="s">
        <v>187</v>
      </c>
      <c r="AE4" s="27"/>
      <c r="AF4" s="27"/>
      <c r="AG4" s="27" t="s">
        <v>188</v>
      </c>
      <c r="AH4" s="27"/>
      <c r="AI4" s="27"/>
      <c r="AJ4" s="27" t="s">
        <v>189</v>
      </c>
      <c r="AK4" s="27"/>
      <c r="AL4" s="27"/>
    </row>
    <row r="5" spans="1:38" x14ac:dyDescent="0.25">
      <c r="A5" s="34" t="s">
        <v>19</v>
      </c>
      <c r="B5" s="27"/>
      <c r="C5" s="3">
        <v>0.58330000000000004</v>
      </c>
      <c r="D5" s="3">
        <v>0.58330000000000004</v>
      </c>
      <c r="E5" s="3">
        <v>0.58330000000000004</v>
      </c>
      <c r="F5" s="3">
        <v>0.58330000000000004</v>
      </c>
      <c r="G5" s="3">
        <v>0.58330000000000004</v>
      </c>
      <c r="H5" s="3">
        <v>0.58330000000000004</v>
      </c>
      <c r="I5" s="3">
        <v>0.58330000000000004</v>
      </c>
      <c r="J5" s="3">
        <v>0.58330000000000004</v>
      </c>
      <c r="K5" s="3">
        <v>0.58330000000000004</v>
      </c>
      <c r="L5" s="3">
        <v>0.58330000000000004</v>
      </c>
      <c r="M5" s="3">
        <v>0.58330000000000004</v>
      </c>
      <c r="N5" s="3">
        <v>0.58330000000000004</v>
      </c>
      <c r="O5" s="3">
        <v>0.66669999999999996</v>
      </c>
      <c r="P5" s="3">
        <v>0.66669999999999996</v>
      </c>
      <c r="Q5" s="3">
        <v>0.66669999999999996</v>
      </c>
      <c r="R5" s="3">
        <v>0.66669999999999996</v>
      </c>
      <c r="S5" s="3">
        <v>0.66669999999999996</v>
      </c>
      <c r="T5" s="3">
        <v>0.66669999999999996</v>
      </c>
      <c r="U5" s="3">
        <v>0.66669999999999996</v>
      </c>
      <c r="V5" s="3">
        <v>0.66669999999999996</v>
      </c>
      <c r="W5" s="3">
        <v>0.66669999999999996</v>
      </c>
      <c r="X5" s="3">
        <v>0.66669999999999996</v>
      </c>
      <c r="Y5" s="3">
        <v>0.66669999999999996</v>
      </c>
      <c r="Z5" s="3">
        <v>0.66669999999999996</v>
      </c>
      <c r="AA5" s="16">
        <v>0.5</v>
      </c>
      <c r="AB5" s="16">
        <v>0.5</v>
      </c>
      <c r="AC5" s="16">
        <v>0.5</v>
      </c>
      <c r="AD5" s="16">
        <v>0.5</v>
      </c>
      <c r="AE5" s="16">
        <v>0.5</v>
      </c>
      <c r="AF5" s="16">
        <v>0.5</v>
      </c>
      <c r="AG5" s="16">
        <v>0.5</v>
      </c>
      <c r="AH5" s="16">
        <v>0.5</v>
      </c>
      <c r="AI5" s="16">
        <v>0.5</v>
      </c>
      <c r="AJ5" s="16">
        <v>0.5</v>
      </c>
      <c r="AK5" s="16">
        <v>0.5</v>
      </c>
      <c r="AL5" s="16">
        <v>0.5</v>
      </c>
    </row>
    <row r="6" spans="1:38" ht="15.75" thickBot="1" x14ac:dyDescent="0.3">
      <c r="A6" s="38" t="s">
        <v>20</v>
      </c>
      <c r="B6" s="39"/>
      <c r="C6" s="40">
        <v>1.3637999999999999</v>
      </c>
      <c r="D6" s="40">
        <v>1.3637999999999999</v>
      </c>
      <c r="E6" s="40">
        <v>1.3637999999999999</v>
      </c>
      <c r="F6" s="40">
        <v>1.3686</v>
      </c>
      <c r="G6" s="40">
        <v>1.3686</v>
      </c>
      <c r="H6" s="40">
        <v>1.3686</v>
      </c>
      <c r="I6" s="40">
        <v>1.3246</v>
      </c>
      <c r="J6" s="40">
        <v>1.3246</v>
      </c>
      <c r="K6" s="40">
        <v>1.3246</v>
      </c>
      <c r="L6" s="40">
        <v>1.3482000000000001</v>
      </c>
      <c r="M6" s="40">
        <v>1.3482000000000001</v>
      </c>
      <c r="N6" s="40">
        <v>1.3482000000000001</v>
      </c>
      <c r="O6" s="40">
        <v>1.3391</v>
      </c>
      <c r="P6" s="40">
        <v>1.3391</v>
      </c>
      <c r="Q6" s="40">
        <v>1.3391</v>
      </c>
      <c r="R6" s="40">
        <v>1.3540000000000001</v>
      </c>
      <c r="S6" s="40">
        <v>1.3540000000000001</v>
      </c>
      <c r="T6" s="40">
        <v>1.3540000000000001</v>
      </c>
      <c r="U6" s="40">
        <v>1.3752</v>
      </c>
      <c r="V6" s="40">
        <v>1.3752</v>
      </c>
      <c r="W6" s="40">
        <v>1.3752</v>
      </c>
      <c r="X6" s="83">
        <v>1.3599000000000001</v>
      </c>
      <c r="Y6" s="83">
        <v>1.3599000000000001</v>
      </c>
      <c r="Z6" s="83">
        <v>1.3599000000000001</v>
      </c>
      <c r="AA6" s="80">
        <v>1.423</v>
      </c>
      <c r="AB6" s="80">
        <v>1.423</v>
      </c>
      <c r="AC6" s="80">
        <v>1.423</v>
      </c>
      <c r="AD6" s="40">
        <v>1.4298</v>
      </c>
      <c r="AE6" s="40">
        <v>1.4298</v>
      </c>
      <c r="AF6" s="40">
        <v>1.4298</v>
      </c>
      <c r="AG6" s="40"/>
      <c r="AH6" s="40"/>
      <c r="AI6" s="40"/>
      <c r="AJ6" s="40"/>
      <c r="AK6" s="40"/>
      <c r="AL6" s="40"/>
    </row>
    <row r="7" spans="1:38" x14ac:dyDescent="0.25">
      <c r="A7" s="28" t="s">
        <v>13</v>
      </c>
      <c r="B7" s="2" t="str">
        <f t="shared" ref="B7:B38" ca="1" si="43">+IF(ISNUMBER(SUM(C7:BV7))=TRUE,ROUND(SUM(C7:BV7),2),"")</f>
        <v/>
      </c>
      <c r="C7" s="2" t="e">
        <f ca="1">+IF(IFTA_Quarterly!$I24&gt;0,ROUND(IFTA_Quarterly!$I24*Int_Exchange_2!C$5/100*C$3,2),0)</f>
        <v>#VALUE!</v>
      </c>
      <c r="D7" s="2" t="e">
        <f ca="1">+IF(IFTA_Quarterly!$I24&gt;0,ROUND(IFTA_Quarterly!$I24*Int_Exchange_2!D$5/100*D$3,2),0)</f>
        <v>#VALUE!</v>
      </c>
      <c r="E7" s="2" t="e">
        <f ca="1">+IF(IFTA_Quarterly!$I24&gt;0,ROUND(IFTA_Quarterly!$I24*Int_Exchange_2!E$5/100*E$3,2),0)</f>
        <v>#VALUE!</v>
      </c>
      <c r="F7" s="2" t="e">
        <f ca="1">+IF(IFTA_Quarterly!$I24&gt;0,ROUND(IFTA_Quarterly!$I24*Int_Exchange_2!F$5/100*F$3,2),0)</f>
        <v>#VALUE!</v>
      </c>
      <c r="G7" s="2" t="e">
        <f ca="1">+IF(IFTA_Quarterly!$I24&gt;0,ROUND(IFTA_Quarterly!$I24*Int_Exchange_2!G$5/100*G$3,2),0)</f>
        <v>#VALUE!</v>
      </c>
      <c r="H7" s="2" t="e">
        <f ca="1">+IF(IFTA_Quarterly!$I24&gt;0,ROUND(IFTA_Quarterly!$I24*Int_Exchange_2!H$5/100*H$3,2),0)</f>
        <v>#VALUE!</v>
      </c>
      <c r="I7" s="2" t="e">
        <f ca="1">+IF(IFTA_Quarterly!$I24&gt;0,ROUND(IFTA_Quarterly!$I24*Int_Exchange_2!I$5/100*I$3,2),0)</f>
        <v>#VALUE!</v>
      </c>
      <c r="J7" s="2" t="e">
        <f ca="1">+IF(IFTA_Quarterly!$I24&gt;0,ROUND(IFTA_Quarterly!$I24*Int_Exchange_2!J$5/100*J$3,2),0)</f>
        <v>#VALUE!</v>
      </c>
      <c r="K7" s="2" t="e">
        <f ca="1">+IF(IFTA_Quarterly!$I24&gt;0,ROUND(IFTA_Quarterly!$I24*Int_Exchange_2!K$5/100*K$3,2),0)</f>
        <v>#VALUE!</v>
      </c>
      <c r="L7" s="2" t="e">
        <f ca="1">+IF(IFTA_Quarterly!$I24&gt;0,ROUND(IFTA_Quarterly!$I24*Int_Exchange_2!L$5/100*L$3,2),0)</f>
        <v>#VALUE!</v>
      </c>
      <c r="M7" s="2" t="e">
        <f ca="1">+IF(IFTA_Quarterly!$I24&gt;0,ROUND(IFTA_Quarterly!$I24*Int_Exchange_2!M$5/100*M$3,2),0)</f>
        <v>#VALUE!</v>
      </c>
      <c r="N7" s="2" t="e">
        <f ca="1">+IF(IFTA_Quarterly!$I24&gt;0,ROUND(IFTA_Quarterly!$I24*Int_Exchange_2!N$5/100*N$3,2),0)</f>
        <v>#VALUE!</v>
      </c>
      <c r="O7" s="2" t="e">
        <f ca="1">+IF(IFTA_Quarterly!$I24&gt;0,ROUND(IFTA_Quarterly!$I24*Int_Exchange_2!O$5/100*O$3,2),0)</f>
        <v>#VALUE!</v>
      </c>
      <c r="P7" s="2" t="e">
        <f ca="1">+IF(IFTA_Quarterly!$I24&gt;0,ROUND(IFTA_Quarterly!$I24*Int_Exchange_2!P$5/100*P$3,2),0)</f>
        <v>#VALUE!</v>
      </c>
      <c r="Q7" s="2" t="e">
        <f ca="1">+IF(IFTA_Quarterly!$I24&gt;0,ROUND(IFTA_Quarterly!$I24*Int_Exchange_2!Q$5/100*Q$3,2),0)</f>
        <v>#VALUE!</v>
      </c>
      <c r="R7" s="2" t="e">
        <f ca="1">+IF(IFTA_Quarterly!$I24&gt;0,ROUND(IFTA_Quarterly!$I24*Int_Exchange_2!R$5/100*R$3,2),0)</f>
        <v>#VALUE!</v>
      </c>
      <c r="S7" s="2" t="e">
        <f ca="1">+IF(IFTA_Quarterly!$I24&gt;0,ROUND(IFTA_Quarterly!$I24*Int_Exchange_2!S$5/100*S$3,2),0)</f>
        <v>#VALUE!</v>
      </c>
      <c r="T7" s="2" t="e">
        <f ca="1">+IF(IFTA_Quarterly!$I24&gt;0,ROUND(IFTA_Quarterly!$I24*Int_Exchange_2!T$5/100*T$3,2),0)</f>
        <v>#VALUE!</v>
      </c>
      <c r="U7" s="2" t="e">
        <f ca="1">+IF(IFTA_Quarterly!$I24&gt;0,ROUND(IFTA_Quarterly!$I24*Int_Exchange_2!U$5/100*U$3,2),0)</f>
        <v>#VALUE!</v>
      </c>
      <c r="V7" s="2" t="e">
        <f ca="1">+IF(IFTA_Quarterly!$I24&gt;0,ROUND(IFTA_Quarterly!$I24*Int_Exchange_2!V$5/100*V$3,2),0)</f>
        <v>#VALUE!</v>
      </c>
      <c r="W7" s="2" t="e">
        <f ca="1">+IF(IFTA_Quarterly!$I24&gt;0,ROUND(IFTA_Quarterly!$I24*Int_Exchange_2!W$5/100*W$3,2),0)</f>
        <v>#VALUE!</v>
      </c>
      <c r="X7" s="2" t="e">
        <f ca="1">+IF(IFTA_Quarterly!$I24&gt;0,ROUND(IFTA_Quarterly!$I24*Int_Exchange_2!X$5/100*X$3,2),0)</f>
        <v>#VALUE!</v>
      </c>
      <c r="Y7" s="2" t="e">
        <f ca="1">+IF(IFTA_Quarterly!$I24&gt;0,ROUND(IFTA_Quarterly!$I24*Int_Exchange_2!Y$5/100*Y$3,2),0)</f>
        <v>#VALUE!</v>
      </c>
      <c r="Z7" s="2" t="e">
        <f ca="1">+IF(IFTA_Quarterly!$I24&gt;0,ROUND(IFTA_Quarterly!$I24*Int_Exchange_2!Z$5/100*Z$3,2),0)</f>
        <v>#VALUE!</v>
      </c>
      <c r="AA7" s="2" t="e">
        <f ca="1">+IF(IFTA_Quarterly!$I24&gt;0,ROUND(IFTA_Quarterly!$I24*Int_Exchange_2!AA$5/100*AA$3,2),0)</f>
        <v>#VALUE!</v>
      </c>
      <c r="AB7" s="2" t="e">
        <f ca="1">+IF(IFTA_Quarterly!$I24&gt;0,ROUND(IFTA_Quarterly!$I24*Int_Exchange_2!AB$5/100*AB$3,2),0)</f>
        <v>#VALUE!</v>
      </c>
      <c r="AC7" s="2" t="e">
        <f ca="1">+IF(IFTA_Quarterly!$I24&gt;0,ROUND(IFTA_Quarterly!$I24*Int_Exchange_2!AC$5/100*AC$3,2),0)</f>
        <v>#VALUE!</v>
      </c>
      <c r="AD7" s="2" t="e">
        <f ca="1">+IF(IFTA_Quarterly!$I24&gt;0,ROUND(IFTA_Quarterly!$I24*Int_Exchange_2!AD$5/100*AD$3,2),0)</f>
        <v>#VALUE!</v>
      </c>
      <c r="AE7" s="2" t="e">
        <f ca="1">+IF(IFTA_Quarterly!$I24&gt;0,ROUND(IFTA_Quarterly!$I24*Int_Exchange_2!AE$5/100*AE$3,2),0)</f>
        <v>#VALUE!</v>
      </c>
      <c r="AF7" s="2" t="e">
        <f ca="1">+IF(IFTA_Quarterly!$I24&gt;0,ROUND(IFTA_Quarterly!$I24*Int_Exchange_2!AF$5/100*AF$3,2),0)</f>
        <v>#VALUE!</v>
      </c>
      <c r="AG7" s="2" t="e">
        <f ca="1">+IF(IFTA_Quarterly!$I24&gt;0,ROUND(IFTA_Quarterly!$I24*Int_Exchange_2!AG$5/100*AG$3,2),0)</f>
        <v>#VALUE!</v>
      </c>
      <c r="AH7" s="2" t="e">
        <f ca="1">+IF(IFTA_Quarterly!$I24&gt;0,ROUND(IFTA_Quarterly!$I24*Int_Exchange_2!AH$5/100*AH$3,2),0)</f>
        <v>#VALUE!</v>
      </c>
      <c r="AI7" s="2" t="e">
        <f ca="1">+IF(IFTA_Quarterly!$I24&gt;0,ROUND(IFTA_Quarterly!$I24*Int_Exchange_2!AI$5/100*AI$3,2),0)</f>
        <v>#VALUE!</v>
      </c>
      <c r="AJ7" s="2" t="e">
        <f ca="1">+IF(IFTA_Quarterly!$I24&gt;0,ROUND(IFTA_Quarterly!$I24*Int_Exchange_2!AJ$5/100*AJ$3,2),0)</f>
        <v>#VALUE!</v>
      </c>
      <c r="AK7" s="2" t="e">
        <f ca="1">+IF(IFTA_Quarterly!$I24&gt;0,ROUND(IFTA_Quarterly!$I24*Int_Exchange_2!AK$5/100*AK$3,2),0)</f>
        <v>#VALUE!</v>
      </c>
      <c r="AL7" s="2" t="e">
        <f ca="1">+IF(IFTA_Quarterly!$I24&gt;0,ROUND(IFTA_Quarterly!$I24*Int_Exchange_2!AL$5/100*AL$3,2),0)</f>
        <v>#VALUE!</v>
      </c>
    </row>
    <row r="8" spans="1:38" x14ac:dyDescent="0.25">
      <c r="A8" s="2" t="s">
        <v>14</v>
      </c>
      <c r="B8" s="2" t="str">
        <f t="shared" ca="1" si="43"/>
        <v/>
      </c>
      <c r="C8" s="2" t="e">
        <f ca="1">+IF(IFTA_Quarterly!$I25&gt;0,ROUND(IFTA_Quarterly!$I25*Int_Exchange_2!C$5/100*C$3,2),0)</f>
        <v>#VALUE!</v>
      </c>
      <c r="D8" s="2" t="e">
        <f ca="1">+IF(IFTA_Quarterly!$I25&gt;0,ROUND(IFTA_Quarterly!$I25*Int_Exchange_2!D$5/100*D$3,2),0)</f>
        <v>#VALUE!</v>
      </c>
      <c r="E8" s="2" t="e">
        <f ca="1">+IF(IFTA_Quarterly!$I25&gt;0,ROUND(IFTA_Quarterly!$I25*Int_Exchange_2!E$5/100*E$3,2),0)</f>
        <v>#VALUE!</v>
      </c>
      <c r="F8" s="2" t="e">
        <f ca="1">+IF(IFTA_Quarterly!$I25&gt;0,ROUND(IFTA_Quarterly!$I25*Int_Exchange_2!F$5/100*F$3,2),0)</f>
        <v>#VALUE!</v>
      </c>
      <c r="G8" s="2" t="e">
        <f ca="1">+IF(IFTA_Quarterly!$I25&gt;0,ROUND(IFTA_Quarterly!$I25*Int_Exchange_2!G$5/100*G$3,2),0)</f>
        <v>#VALUE!</v>
      </c>
      <c r="H8" s="2" t="e">
        <f ca="1">+IF(IFTA_Quarterly!$I25&gt;0,ROUND(IFTA_Quarterly!$I25*Int_Exchange_2!H$5/100*H$3,2),0)</f>
        <v>#VALUE!</v>
      </c>
      <c r="I8" s="2" t="e">
        <f ca="1">+IF(IFTA_Quarterly!$I25&gt;0,ROUND(IFTA_Quarterly!$I25*Int_Exchange_2!I$5/100*I$3,2),0)</f>
        <v>#VALUE!</v>
      </c>
      <c r="J8" s="2" t="e">
        <f ca="1">+IF(IFTA_Quarterly!$I25&gt;0,ROUND(IFTA_Quarterly!$I25*Int_Exchange_2!J$5/100*J$3,2),0)</f>
        <v>#VALUE!</v>
      </c>
      <c r="K8" s="2" t="e">
        <f ca="1">+IF(IFTA_Quarterly!$I25&gt;0,ROUND(IFTA_Quarterly!$I25*Int_Exchange_2!K$5/100*K$3,2),0)</f>
        <v>#VALUE!</v>
      </c>
      <c r="L8" s="2" t="e">
        <f ca="1">+IF(IFTA_Quarterly!$I25&gt;0,ROUND(IFTA_Quarterly!$I25*Int_Exchange_2!L$5/100*L$3,2),0)</f>
        <v>#VALUE!</v>
      </c>
      <c r="M8" s="2" t="e">
        <f ca="1">+IF(IFTA_Quarterly!$I25&gt;0,ROUND(IFTA_Quarterly!$I25*Int_Exchange_2!M$5/100*M$3,2),0)</f>
        <v>#VALUE!</v>
      </c>
      <c r="N8" s="2" t="e">
        <f ca="1">+IF(IFTA_Quarterly!$I25&gt;0,ROUND(IFTA_Quarterly!$I25*Int_Exchange_2!N$5/100*N$3,2),0)</f>
        <v>#VALUE!</v>
      </c>
      <c r="O8" s="2" t="e">
        <f ca="1">+IF(IFTA_Quarterly!$I25&gt;0,ROUND(IFTA_Quarterly!$I25*Int_Exchange_2!O$5/100*O$3,2),0)</f>
        <v>#VALUE!</v>
      </c>
      <c r="P8" s="2" t="e">
        <f ca="1">+IF(IFTA_Quarterly!$I25&gt;0,ROUND(IFTA_Quarterly!$I25*Int_Exchange_2!P$5/100*P$3,2),0)</f>
        <v>#VALUE!</v>
      </c>
      <c r="Q8" s="2" t="e">
        <f ca="1">+IF(IFTA_Quarterly!$I25&gt;0,ROUND(IFTA_Quarterly!$I25*Int_Exchange_2!Q$5/100*Q$3,2),0)</f>
        <v>#VALUE!</v>
      </c>
      <c r="R8" s="2" t="e">
        <f ca="1">+IF(IFTA_Quarterly!$I25&gt;0,ROUND(IFTA_Quarterly!$I25*Int_Exchange_2!R$5/100*R$3,2),0)</f>
        <v>#VALUE!</v>
      </c>
      <c r="S8" s="2" t="e">
        <f ca="1">+IF(IFTA_Quarterly!$I25&gt;0,ROUND(IFTA_Quarterly!$I25*Int_Exchange_2!S$5/100*S$3,2),0)</f>
        <v>#VALUE!</v>
      </c>
      <c r="T8" s="2" t="e">
        <f ca="1">+IF(IFTA_Quarterly!$I25&gt;0,ROUND(IFTA_Quarterly!$I25*Int_Exchange_2!T$5/100*T$3,2),0)</f>
        <v>#VALUE!</v>
      </c>
      <c r="U8" s="2" t="e">
        <f ca="1">+IF(IFTA_Quarterly!$I25&gt;0,ROUND(IFTA_Quarterly!$I25*Int_Exchange_2!U$5/100*U$3,2),0)</f>
        <v>#VALUE!</v>
      </c>
      <c r="V8" s="2" t="e">
        <f ca="1">+IF(IFTA_Quarterly!$I25&gt;0,ROUND(IFTA_Quarterly!$I25*Int_Exchange_2!V$5/100*V$3,2),0)</f>
        <v>#VALUE!</v>
      </c>
      <c r="W8" s="2" t="e">
        <f ca="1">+IF(IFTA_Quarterly!$I25&gt;0,ROUND(IFTA_Quarterly!$I25*Int_Exchange_2!W$5/100*W$3,2),0)</f>
        <v>#VALUE!</v>
      </c>
      <c r="X8" s="2" t="e">
        <f ca="1">+IF(IFTA_Quarterly!$I25&gt;0,ROUND(IFTA_Quarterly!$I25*Int_Exchange_2!X$5/100*X$3,2),0)</f>
        <v>#VALUE!</v>
      </c>
      <c r="Y8" s="2" t="e">
        <f ca="1">+IF(IFTA_Quarterly!$I25&gt;0,ROUND(IFTA_Quarterly!$I25*Int_Exchange_2!Y$5/100*Y$3,2),0)</f>
        <v>#VALUE!</v>
      </c>
      <c r="Z8" s="2" t="e">
        <f ca="1">+IF(IFTA_Quarterly!$I25&gt;0,ROUND(IFTA_Quarterly!$I25*Int_Exchange_2!Z$5/100*Z$3,2),0)</f>
        <v>#VALUE!</v>
      </c>
      <c r="AA8" s="2" t="e">
        <f ca="1">+IF(IFTA_Quarterly!$I25&gt;0,ROUND(IFTA_Quarterly!$I25*Int_Exchange_2!AA$5/100*AA$3,2),0)</f>
        <v>#VALUE!</v>
      </c>
      <c r="AB8" s="2" t="e">
        <f ca="1">+IF(IFTA_Quarterly!$I25&gt;0,ROUND(IFTA_Quarterly!$I25*Int_Exchange_2!AB$5/100*AB$3,2),0)</f>
        <v>#VALUE!</v>
      </c>
      <c r="AC8" s="2" t="e">
        <f ca="1">+IF(IFTA_Quarterly!$I25&gt;0,ROUND(IFTA_Quarterly!$I25*Int_Exchange_2!AC$5/100*AC$3,2),0)</f>
        <v>#VALUE!</v>
      </c>
      <c r="AD8" s="2" t="e">
        <f ca="1">+IF(IFTA_Quarterly!$I25&gt;0,ROUND(IFTA_Quarterly!$I25*Int_Exchange_2!AD$5/100*AD$3,2),0)</f>
        <v>#VALUE!</v>
      </c>
      <c r="AE8" s="2" t="e">
        <f ca="1">+IF(IFTA_Quarterly!$I25&gt;0,ROUND(IFTA_Quarterly!$I25*Int_Exchange_2!AE$5/100*AE$3,2),0)</f>
        <v>#VALUE!</v>
      </c>
      <c r="AF8" s="2" t="e">
        <f ca="1">+IF(IFTA_Quarterly!$I25&gt;0,ROUND(IFTA_Quarterly!$I25*Int_Exchange_2!AF$5/100*AF$3,2),0)</f>
        <v>#VALUE!</v>
      </c>
      <c r="AG8" s="2" t="e">
        <f ca="1">+IF(IFTA_Quarterly!$I25&gt;0,ROUND(IFTA_Quarterly!$I25*Int_Exchange_2!AG$5/100*AG$3,2),0)</f>
        <v>#VALUE!</v>
      </c>
      <c r="AH8" s="2" t="e">
        <f ca="1">+IF(IFTA_Quarterly!$I25&gt;0,ROUND(IFTA_Quarterly!$I25*Int_Exchange_2!AH$5/100*AH$3,2),0)</f>
        <v>#VALUE!</v>
      </c>
      <c r="AI8" s="2" t="e">
        <f ca="1">+IF(IFTA_Quarterly!$I25&gt;0,ROUND(IFTA_Quarterly!$I25*Int_Exchange_2!AI$5/100*AI$3,2),0)</f>
        <v>#VALUE!</v>
      </c>
      <c r="AJ8" s="2" t="e">
        <f ca="1">+IF(IFTA_Quarterly!$I25&gt;0,ROUND(IFTA_Quarterly!$I25*Int_Exchange_2!AJ$5/100*AJ$3,2),0)</f>
        <v>#VALUE!</v>
      </c>
      <c r="AK8" s="2" t="e">
        <f ca="1">+IF(IFTA_Quarterly!$I25&gt;0,ROUND(IFTA_Quarterly!$I25*Int_Exchange_2!AK$5/100*AK$3,2),0)</f>
        <v>#VALUE!</v>
      </c>
      <c r="AL8" s="2" t="e">
        <f ca="1">+IF(IFTA_Quarterly!$I25&gt;0,ROUND(IFTA_Quarterly!$I25*Int_Exchange_2!AL$5/100*AL$3,2),0)</f>
        <v>#VALUE!</v>
      </c>
    </row>
    <row r="9" spans="1:38" x14ac:dyDescent="0.25">
      <c r="A9" s="2" t="s">
        <v>15</v>
      </c>
      <c r="B9" s="2" t="str">
        <f t="shared" ca="1" si="43"/>
        <v/>
      </c>
      <c r="C9" s="2" t="e">
        <f ca="1">+IF(IFTA_Quarterly!$I26&gt;0,ROUND(IFTA_Quarterly!$I26*Int_Exchange_2!C$5/100*C$3,2),0)</f>
        <v>#VALUE!</v>
      </c>
      <c r="D9" s="2" t="e">
        <f ca="1">+IF(IFTA_Quarterly!$I26&gt;0,ROUND(IFTA_Quarterly!$I26*Int_Exchange_2!D$5/100*D$3,2),0)</f>
        <v>#VALUE!</v>
      </c>
      <c r="E9" s="2" t="e">
        <f ca="1">+IF(IFTA_Quarterly!$I26&gt;0,ROUND(IFTA_Quarterly!$I26*Int_Exchange_2!E$5/100*E$3,2),0)</f>
        <v>#VALUE!</v>
      </c>
      <c r="F9" s="2" t="e">
        <f ca="1">+IF(IFTA_Quarterly!$I26&gt;0,ROUND(IFTA_Quarterly!$I26*Int_Exchange_2!F$5/100*F$3,2),0)</f>
        <v>#VALUE!</v>
      </c>
      <c r="G9" s="2" t="e">
        <f ca="1">+IF(IFTA_Quarterly!$I26&gt;0,ROUND(IFTA_Quarterly!$I26*Int_Exchange_2!G$5/100*G$3,2),0)</f>
        <v>#VALUE!</v>
      </c>
      <c r="H9" s="2" t="e">
        <f ca="1">+IF(IFTA_Quarterly!$I26&gt;0,ROUND(IFTA_Quarterly!$I26*Int_Exchange_2!H$5/100*H$3,2),0)</f>
        <v>#VALUE!</v>
      </c>
      <c r="I9" s="2" t="e">
        <f ca="1">+IF(IFTA_Quarterly!$I26&gt;0,ROUND(IFTA_Quarterly!$I26*Int_Exchange_2!I$5/100*I$3,2),0)</f>
        <v>#VALUE!</v>
      </c>
      <c r="J9" s="2" t="e">
        <f ca="1">+IF(IFTA_Quarterly!$I26&gt;0,ROUND(IFTA_Quarterly!$I26*Int_Exchange_2!J$5/100*J$3,2),0)</f>
        <v>#VALUE!</v>
      </c>
      <c r="K9" s="2" t="e">
        <f ca="1">+IF(IFTA_Quarterly!$I26&gt;0,ROUND(IFTA_Quarterly!$I26*Int_Exchange_2!K$5/100*K$3,2),0)</f>
        <v>#VALUE!</v>
      </c>
      <c r="L9" s="2" t="e">
        <f ca="1">+IF(IFTA_Quarterly!$I26&gt;0,ROUND(IFTA_Quarterly!$I26*Int_Exchange_2!L$5/100*L$3,2),0)</f>
        <v>#VALUE!</v>
      </c>
      <c r="M9" s="2" t="e">
        <f ca="1">+IF(IFTA_Quarterly!$I26&gt;0,ROUND(IFTA_Quarterly!$I26*Int_Exchange_2!M$5/100*M$3,2),0)</f>
        <v>#VALUE!</v>
      </c>
      <c r="N9" s="2" t="e">
        <f ca="1">+IF(IFTA_Quarterly!$I26&gt;0,ROUND(IFTA_Quarterly!$I26*Int_Exchange_2!N$5/100*N$3,2),0)</f>
        <v>#VALUE!</v>
      </c>
      <c r="O9" s="2" t="e">
        <f ca="1">+IF(IFTA_Quarterly!$I26&gt;0,ROUND(IFTA_Quarterly!$I26*Int_Exchange_2!O$5/100*O$3,2),0)</f>
        <v>#VALUE!</v>
      </c>
      <c r="P9" s="2" t="e">
        <f ca="1">+IF(IFTA_Quarterly!$I26&gt;0,ROUND(IFTA_Quarterly!$I26*Int_Exchange_2!P$5/100*P$3,2),0)</f>
        <v>#VALUE!</v>
      </c>
      <c r="Q9" s="2" t="e">
        <f ca="1">+IF(IFTA_Quarterly!$I26&gt;0,ROUND(IFTA_Quarterly!$I26*Int_Exchange_2!Q$5/100*Q$3,2),0)</f>
        <v>#VALUE!</v>
      </c>
      <c r="R9" s="2" t="e">
        <f ca="1">+IF(IFTA_Quarterly!$I26&gt;0,ROUND(IFTA_Quarterly!$I26*Int_Exchange_2!R$5/100*R$3,2),0)</f>
        <v>#VALUE!</v>
      </c>
      <c r="S9" s="2" t="e">
        <f ca="1">+IF(IFTA_Quarterly!$I26&gt;0,ROUND(IFTA_Quarterly!$I26*Int_Exchange_2!S$5/100*S$3,2),0)</f>
        <v>#VALUE!</v>
      </c>
      <c r="T9" s="2" t="e">
        <f ca="1">+IF(IFTA_Quarterly!$I26&gt;0,ROUND(IFTA_Quarterly!$I26*Int_Exchange_2!T$5/100*T$3,2),0)</f>
        <v>#VALUE!</v>
      </c>
      <c r="U9" s="2" t="e">
        <f ca="1">+IF(IFTA_Quarterly!$I26&gt;0,ROUND(IFTA_Quarterly!$I26*Int_Exchange_2!U$5/100*U$3,2),0)</f>
        <v>#VALUE!</v>
      </c>
      <c r="V9" s="2" t="e">
        <f ca="1">+IF(IFTA_Quarterly!$I26&gt;0,ROUND(IFTA_Quarterly!$I26*Int_Exchange_2!V$5/100*V$3,2),0)</f>
        <v>#VALUE!</v>
      </c>
      <c r="W9" s="2" t="e">
        <f ca="1">+IF(IFTA_Quarterly!$I26&gt;0,ROUND(IFTA_Quarterly!$I26*Int_Exchange_2!W$5/100*W$3,2),0)</f>
        <v>#VALUE!</v>
      </c>
      <c r="X9" s="2" t="e">
        <f ca="1">+IF(IFTA_Quarterly!$I26&gt;0,ROUND(IFTA_Quarterly!$I26*Int_Exchange_2!X$5/100*X$3,2),0)</f>
        <v>#VALUE!</v>
      </c>
      <c r="Y9" s="2" t="e">
        <f ca="1">+IF(IFTA_Quarterly!$I26&gt;0,ROUND(IFTA_Quarterly!$I26*Int_Exchange_2!Y$5/100*Y$3,2),0)</f>
        <v>#VALUE!</v>
      </c>
      <c r="Z9" s="2" t="e">
        <f ca="1">+IF(IFTA_Quarterly!$I26&gt;0,ROUND(IFTA_Quarterly!$I26*Int_Exchange_2!Z$5/100*Z$3,2),0)</f>
        <v>#VALUE!</v>
      </c>
      <c r="AA9" s="2" t="e">
        <f ca="1">+IF(IFTA_Quarterly!$I26&gt;0,ROUND(IFTA_Quarterly!$I26*Int_Exchange_2!AA$5/100*AA$3,2),0)</f>
        <v>#VALUE!</v>
      </c>
      <c r="AB9" s="2" t="e">
        <f ca="1">+IF(IFTA_Quarterly!$I26&gt;0,ROUND(IFTA_Quarterly!$I26*Int_Exchange_2!AB$5/100*AB$3,2),0)</f>
        <v>#VALUE!</v>
      </c>
      <c r="AC9" s="2" t="e">
        <f ca="1">+IF(IFTA_Quarterly!$I26&gt;0,ROUND(IFTA_Quarterly!$I26*Int_Exchange_2!AC$5/100*AC$3,2),0)</f>
        <v>#VALUE!</v>
      </c>
      <c r="AD9" s="2" t="e">
        <f ca="1">+IF(IFTA_Quarterly!$I26&gt;0,ROUND(IFTA_Quarterly!$I26*Int_Exchange_2!AD$5/100*AD$3,2),0)</f>
        <v>#VALUE!</v>
      </c>
      <c r="AE9" s="2" t="e">
        <f ca="1">+IF(IFTA_Quarterly!$I26&gt;0,ROUND(IFTA_Quarterly!$I26*Int_Exchange_2!AE$5/100*AE$3,2),0)</f>
        <v>#VALUE!</v>
      </c>
      <c r="AF9" s="2" t="e">
        <f ca="1">+IF(IFTA_Quarterly!$I26&gt;0,ROUND(IFTA_Quarterly!$I26*Int_Exchange_2!AF$5/100*AF$3,2),0)</f>
        <v>#VALUE!</v>
      </c>
      <c r="AG9" s="2" t="e">
        <f ca="1">+IF(IFTA_Quarterly!$I26&gt;0,ROUND(IFTA_Quarterly!$I26*Int_Exchange_2!AG$5/100*AG$3,2),0)</f>
        <v>#VALUE!</v>
      </c>
      <c r="AH9" s="2" t="e">
        <f ca="1">+IF(IFTA_Quarterly!$I26&gt;0,ROUND(IFTA_Quarterly!$I26*Int_Exchange_2!AH$5/100*AH$3,2),0)</f>
        <v>#VALUE!</v>
      </c>
      <c r="AI9" s="2" t="e">
        <f ca="1">+IF(IFTA_Quarterly!$I26&gt;0,ROUND(IFTA_Quarterly!$I26*Int_Exchange_2!AI$5/100*AI$3,2),0)</f>
        <v>#VALUE!</v>
      </c>
      <c r="AJ9" s="2" t="e">
        <f ca="1">+IF(IFTA_Quarterly!$I26&gt;0,ROUND(IFTA_Quarterly!$I26*Int_Exchange_2!AJ$5/100*AJ$3,2),0)</f>
        <v>#VALUE!</v>
      </c>
      <c r="AK9" s="2" t="e">
        <f ca="1">+IF(IFTA_Quarterly!$I26&gt;0,ROUND(IFTA_Quarterly!$I26*Int_Exchange_2!AK$5/100*AK$3,2),0)</f>
        <v>#VALUE!</v>
      </c>
      <c r="AL9" s="2" t="e">
        <f ca="1">+IF(IFTA_Quarterly!$I26&gt;0,ROUND(IFTA_Quarterly!$I26*Int_Exchange_2!AL$5/100*AL$3,2),0)</f>
        <v>#VALUE!</v>
      </c>
    </row>
    <row r="10" spans="1:38" x14ac:dyDescent="0.25">
      <c r="A10" s="2" t="s">
        <v>18</v>
      </c>
      <c r="B10" s="2" t="str">
        <f t="shared" ca="1" si="43"/>
        <v/>
      </c>
      <c r="C10" s="2" t="e">
        <f ca="1">+IF(IFTA_Quarterly!$I27&gt;0,ROUND(IFTA_Quarterly!$I27*Int_Exchange_2!C$5/100*C$3,2),0)</f>
        <v>#VALUE!</v>
      </c>
      <c r="D10" s="2" t="e">
        <f ca="1">+IF(IFTA_Quarterly!$I27&gt;0,ROUND(IFTA_Quarterly!$I27*Int_Exchange_2!D$5/100*D$3,2),0)</f>
        <v>#VALUE!</v>
      </c>
      <c r="E10" s="2" t="e">
        <f ca="1">+IF(IFTA_Quarterly!$I27&gt;0,ROUND(IFTA_Quarterly!$I27*Int_Exchange_2!E$5/100*E$3,2),0)</f>
        <v>#VALUE!</v>
      </c>
      <c r="F10" s="2" t="e">
        <f ca="1">+IF(IFTA_Quarterly!$I27&gt;0,ROUND(IFTA_Quarterly!$I27*Int_Exchange_2!F$5/100*F$3,2),0)</f>
        <v>#VALUE!</v>
      </c>
      <c r="G10" s="2" t="e">
        <f ca="1">+IF(IFTA_Quarterly!$I27&gt;0,ROUND(IFTA_Quarterly!$I27*Int_Exchange_2!G$5/100*G$3,2),0)</f>
        <v>#VALUE!</v>
      </c>
      <c r="H10" s="2" t="e">
        <f ca="1">+IF(IFTA_Quarterly!$I27&gt;0,ROUND(IFTA_Quarterly!$I27*Int_Exchange_2!H$5/100*H$3,2),0)</f>
        <v>#VALUE!</v>
      </c>
      <c r="I10" s="2" t="e">
        <f ca="1">+IF(IFTA_Quarterly!$I27&gt;0,ROUND(IFTA_Quarterly!$I27*Int_Exchange_2!I$5/100*I$3,2),0)</f>
        <v>#VALUE!</v>
      </c>
      <c r="J10" s="2" t="e">
        <f ca="1">+IF(IFTA_Quarterly!$I27&gt;0,ROUND(IFTA_Quarterly!$I27*Int_Exchange_2!J$5/100*J$3,2),0)</f>
        <v>#VALUE!</v>
      </c>
      <c r="K10" s="2" t="e">
        <f ca="1">+IF(IFTA_Quarterly!$I27&gt;0,ROUND(IFTA_Quarterly!$I27*Int_Exchange_2!K$5/100*K$3,2),0)</f>
        <v>#VALUE!</v>
      </c>
      <c r="L10" s="2" t="e">
        <f ca="1">+IF(IFTA_Quarterly!$I27&gt;0,ROUND(IFTA_Quarterly!$I27*Int_Exchange_2!L$5/100*L$3,2),0)</f>
        <v>#VALUE!</v>
      </c>
      <c r="M10" s="2" t="e">
        <f ca="1">+IF(IFTA_Quarterly!$I27&gt;0,ROUND(IFTA_Quarterly!$I27*Int_Exchange_2!M$5/100*M$3,2),0)</f>
        <v>#VALUE!</v>
      </c>
      <c r="N10" s="2" t="e">
        <f ca="1">+IF(IFTA_Quarterly!$I27&gt;0,ROUND(IFTA_Quarterly!$I27*Int_Exchange_2!N$5/100*N$3,2),0)</f>
        <v>#VALUE!</v>
      </c>
      <c r="O10" s="2" t="e">
        <f ca="1">+IF(IFTA_Quarterly!$I27&gt;0,ROUND(IFTA_Quarterly!$I27*Int_Exchange_2!O$5/100*O$3,2),0)</f>
        <v>#VALUE!</v>
      </c>
      <c r="P10" s="2" t="e">
        <f ca="1">+IF(IFTA_Quarterly!$I27&gt;0,ROUND(IFTA_Quarterly!$I27*Int_Exchange_2!P$5/100*P$3,2),0)</f>
        <v>#VALUE!</v>
      </c>
      <c r="Q10" s="2" t="e">
        <f ca="1">+IF(IFTA_Quarterly!$I27&gt;0,ROUND(IFTA_Quarterly!$I27*Int_Exchange_2!Q$5/100*Q$3,2),0)</f>
        <v>#VALUE!</v>
      </c>
      <c r="R10" s="2" t="e">
        <f ca="1">+IF(IFTA_Quarterly!$I27&gt;0,ROUND(IFTA_Quarterly!$I27*Int_Exchange_2!R$5/100*R$3,2),0)</f>
        <v>#VALUE!</v>
      </c>
      <c r="S10" s="2" t="e">
        <f ca="1">+IF(IFTA_Quarterly!$I27&gt;0,ROUND(IFTA_Quarterly!$I27*Int_Exchange_2!S$5/100*S$3,2),0)</f>
        <v>#VALUE!</v>
      </c>
      <c r="T10" s="2" t="e">
        <f ca="1">+IF(IFTA_Quarterly!$I27&gt;0,ROUND(IFTA_Quarterly!$I27*Int_Exchange_2!T$5/100*T$3,2),0)</f>
        <v>#VALUE!</v>
      </c>
      <c r="U10" s="2" t="e">
        <f ca="1">+IF(IFTA_Quarterly!$I27&gt;0,ROUND(IFTA_Quarterly!$I27*Int_Exchange_2!U$5/100*U$3,2),0)</f>
        <v>#VALUE!</v>
      </c>
      <c r="V10" s="2" t="e">
        <f ca="1">+IF(IFTA_Quarterly!$I27&gt;0,ROUND(IFTA_Quarterly!$I27*Int_Exchange_2!V$5/100*V$3,2),0)</f>
        <v>#VALUE!</v>
      </c>
      <c r="W10" s="2" t="e">
        <f ca="1">+IF(IFTA_Quarterly!$I27&gt;0,ROUND(IFTA_Quarterly!$I27*Int_Exchange_2!W$5/100*W$3,2),0)</f>
        <v>#VALUE!</v>
      </c>
      <c r="X10" s="2" t="e">
        <f ca="1">+IF(IFTA_Quarterly!$I27&gt;0,ROUND(IFTA_Quarterly!$I27*Int_Exchange_2!X$5/100*X$3,2),0)</f>
        <v>#VALUE!</v>
      </c>
      <c r="Y10" s="2" t="e">
        <f ca="1">+IF(IFTA_Quarterly!$I27&gt;0,ROUND(IFTA_Quarterly!$I27*Int_Exchange_2!Y$5/100*Y$3,2),0)</f>
        <v>#VALUE!</v>
      </c>
      <c r="Z10" s="2" t="e">
        <f ca="1">+IF(IFTA_Quarterly!$I27&gt;0,ROUND(IFTA_Quarterly!$I27*Int_Exchange_2!Z$5/100*Z$3,2),0)</f>
        <v>#VALUE!</v>
      </c>
      <c r="AA10" s="2" t="e">
        <f ca="1">+IF(IFTA_Quarterly!$I27&gt;0,ROUND(IFTA_Quarterly!$I27*Int_Exchange_2!AA$5/100*AA$3,2),0)</f>
        <v>#VALUE!</v>
      </c>
      <c r="AB10" s="2" t="e">
        <f ca="1">+IF(IFTA_Quarterly!$I27&gt;0,ROUND(IFTA_Quarterly!$I27*Int_Exchange_2!AB$5/100*AB$3,2),0)</f>
        <v>#VALUE!</v>
      </c>
      <c r="AC10" s="2" t="e">
        <f ca="1">+IF(IFTA_Quarterly!$I27&gt;0,ROUND(IFTA_Quarterly!$I27*Int_Exchange_2!AC$5/100*AC$3,2),0)</f>
        <v>#VALUE!</v>
      </c>
      <c r="AD10" s="2" t="e">
        <f ca="1">+IF(IFTA_Quarterly!$I27&gt;0,ROUND(IFTA_Quarterly!$I27*Int_Exchange_2!AD$5/100*AD$3,2),0)</f>
        <v>#VALUE!</v>
      </c>
      <c r="AE10" s="2" t="e">
        <f ca="1">+IF(IFTA_Quarterly!$I27&gt;0,ROUND(IFTA_Quarterly!$I27*Int_Exchange_2!AE$5/100*AE$3,2),0)</f>
        <v>#VALUE!</v>
      </c>
      <c r="AF10" s="2" t="e">
        <f ca="1">+IF(IFTA_Quarterly!$I27&gt;0,ROUND(IFTA_Quarterly!$I27*Int_Exchange_2!AF$5/100*AF$3,2),0)</f>
        <v>#VALUE!</v>
      </c>
      <c r="AG10" s="2" t="e">
        <f ca="1">+IF(IFTA_Quarterly!$I27&gt;0,ROUND(IFTA_Quarterly!$I27*Int_Exchange_2!AG$5/100*AG$3,2),0)</f>
        <v>#VALUE!</v>
      </c>
      <c r="AH10" s="2" t="e">
        <f ca="1">+IF(IFTA_Quarterly!$I27&gt;0,ROUND(IFTA_Quarterly!$I27*Int_Exchange_2!AH$5/100*AH$3,2),0)</f>
        <v>#VALUE!</v>
      </c>
      <c r="AI10" s="2" t="e">
        <f ca="1">+IF(IFTA_Quarterly!$I27&gt;0,ROUND(IFTA_Quarterly!$I27*Int_Exchange_2!AI$5/100*AI$3,2),0)</f>
        <v>#VALUE!</v>
      </c>
      <c r="AJ10" s="2" t="e">
        <f ca="1">+IF(IFTA_Quarterly!$I27&gt;0,ROUND(IFTA_Quarterly!$I27*Int_Exchange_2!AJ$5/100*AJ$3,2),0)</f>
        <v>#VALUE!</v>
      </c>
      <c r="AK10" s="2" t="e">
        <f ca="1">+IF(IFTA_Quarterly!$I27&gt;0,ROUND(IFTA_Quarterly!$I27*Int_Exchange_2!AK$5/100*AK$3,2),0)</f>
        <v>#VALUE!</v>
      </c>
      <c r="AL10" s="2" t="e">
        <f ca="1">+IF(IFTA_Quarterly!$I27&gt;0,ROUND(IFTA_Quarterly!$I27*Int_Exchange_2!AL$5/100*AL$3,2),0)</f>
        <v>#VALUE!</v>
      </c>
    </row>
    <row r="11" spans="1:38" x14ac:dyDescent="0.25">
      <c r="A11" s="2" t="s">
        <v>16</v>
      </c>
      <c r="B11" s="2" t="str">
        <f t="shared" ca="1" si="43"/>
        <v/>
      </c>
      <c r="C11" s="2" t="e">
        <f ca="1">+IF(IFTA_Quarterly!$I28&gt;0,ROUND(IFTA_Quarterly!$I28*Int_Exchange_2!C$5/100*C$3,2),0)</f>
        <v>#VALUE!</v>
      </c>
      <c r="D11" s="2" t="e">
        <f ca="1">+IF(IFTA_Quarterly!$I28&gt;0,ROUND(IFTA_Quarterly!$I28*Int_Exchange_2!D$5/100*D$3,2),0)</f>
        <v>#VALUE!</v>
      </c>
      <c r="E11" s="2" t="e">
        <f ca="1">+IF(IFTA_Quarterly!$I28&gt;0,ROUND(IFTA_Quarterly!$I28*Int_Exchange_2!E$5/100*E$3,2),0)</f>
        <v>#VALUE!</v>
      </c>
      <c r="F11" s="2" t="e">
        <f ca="1">+IF(IFTA_Quarterly!$I28&gt;0,ROUND(IFTA_Quarterly!$I28*Int_Exchange_2!F$5/100*F$3,2),0)</f>
        <v>#VALUE!</v>
      </c>
      <c r="G11" s="2" t="e">
        <f ca="1">+IF(IFTA_Quarterly!$I28&gt;0,ROUND(IFTA_Quarterly!$I28*Int_Exchange_2!G$5/100*G$3,2),0)</f>
        <v>#VALUE!</v>
      </c>
      <c r="H11" s="2" t="e">
        <f ca="1">+IF(IFTA_Quarterly!$I28&gt;0,ROUND(IFTA_Quarterly!$I28*Int_Exchange_2!H$5/100*H$3,2),0)</f>
        <v>#VALUE!</v>
      </c>
      <c r="I11" s="2" t="e">
        <f ca="1">+IF(IFTA_Quarterly!$I28&gt;0,ROUND(IFTA_Quarterly!$I28*Int_Exchange_2!I$5/100*I$3,2),0)</f>
        <v>#VALUE!</v>
      </c>
      <c r="J11" s="2" t="e">
        <f ca="1">+IF(IFTA_Quarterly!$I28&gt;0,ROUND(IFTA_Quarterly!$I28*Int_Exchange_2!J$5/100*J$3,2),0)</f>
        <v>#VALUE!</v>
      </c>
      <c r="K11" s="2" t="e">
        <f ca="1">+IF(IFTA_Quarterly!$I28&gt;0,ROUND(IFTA_Quarterly!$I28*Int_Exchange_2!K$5/100*K$3,2),0)</f>
        <v>#VALUE!</v>
      </c>
      <c r="L11" s="2" t="e">
        <f ca="1">+IF(IFTA_Quarterly!$I28&gt;0,ROUND(IFTA_Quarterly!$I28*Int_Exchange_2!L$5/100*L$3,2),0)</f>
        <v>#VALUE!</v>
      </c>
      <c r="M11" s="2" t="e">
        <f ca="1">+IF(IFTA_Quarterly!$I28&gt;0,ROUND(IFTA_Quarterly!$I28*Int_Exchange_2!M$5/100*M$3,2),0)</f>
        <v>#VALUE!</v>
      </c>
      <c r="N11" s="2" t="e">
        <f ca="1">+IF(IFTA_Quarterly!$I28&gt;0,ROUND(IFTA_Quarterly!$I28*Int_Exchange_2!N$5/100*N$3,2),0)</f>
        <v>#VALUE!</v>
      </c>
      <c r="O11" s="2" t="e">
        <f ca="1">+IF(IFTA_Quarterly!$I28&gt;0,ROUND(IFTA_Quarterly!$I28*Int_Exchange_2!O$5/100*O$3,2),0)</f>
        <v>#VALUE!</v>
      </c>
      <c r="P11" s="2" t="e">
        <f ca="1">+IF(IFTA_Quarterly!$I28&gt;0,ROUND(IFTA_Quarterly!$I28*Int_Exchange_2!P$5/100*P$3,2),0)</f>
        <v>#VALUE!</v>
      </c>
      <c r="Q11" s="2" t="e">
        <f ca="1">+IF(IFTA_Quarterly!$I28&gt;0,ROUND(IFTA_Quarterly!$I28*Int_Exchange_2!Q$5/100*Q$3,2),0)</f>
        <v>#VALUE!</v>
      </c>
      <c r="R11" s="2" t="e">
        <f ca="1">+IF(IFTA_Quarterly!$I28&gt;0,ROUND(IFTA_Quarterly!$I28*Int_Exchange_2!R$5/100*R$3,2),0)</f>
        <v>#VALUE!</v>
      </c>
      <c r="S11" s="2" t="e">
        <f ca="1">+IF(IFTA_Quarterly!$I28&gt;0,ROUND(IFTA_Quarterly!$I28*Int_Exchange_2!S$5/100*S$3,2),0)</f>
        <v>#VALUE!</v>
      </c>
      <c r="T11" s="2" t="e">
        <f ca="1">+IF(IFTA_Quarterly!$I28&gt;0,ROUND(IFTA_Quarterly!$I28*Int_Exchange_2!T$5/100*T$3,2),0)</f>
        <v>#VALUE!</v>
      </c>
      <c r="U11" s="2" t="e">
        <f ca="1">+IF(IFTA_Quarterly!$I28&gt;0,ROUND(IFTA_Quarterly!$I28*Int_Exchange_2!U$5/100*U$3,2),0)</f>
        <v>#VALUE!</v>
      </c>
      <c r="V11" s="2" t="e">
        <f ca="1">+IF(IFTA_Quarterly!$I28&gt;0,ROUND(IFTA_Quarterly!$I28*Int_Exchange_2!V$5/100*V$3,2),0)</f>
        <v>#VALUE!</v>
      </c>
      <c r="W11" s="2" t="e">
        <f ca="1">+IF(IFTA_Quarterly!$I28&gt;0,ROUND(IFTA_Quarterly!$I28*Int_Exchange_2!W$5/100*W$3,2),0)</f>
        <v>#VALUE!</v>
      </c>
      <c r="X11" s="2" t="e">
        <f ca="1">+IF(IFTA_Quarterly!$I28&gt;0,ROUND(IFTA_Quarterly!$I28*Int_Exchange_2!X$5/100*X$3,2),0)</f>
        <v>#VALUE!</v>
      </c>
      <c r="Y11" s="2" t="e">
        <f ca="1">+IF(IFTA_Quarterly!$I28&gt;0,ROUND(IFTA_Quarterly!$I28*Int_Exchange_2!Y$5/100*Y$3,2),0)</f>
        <v>#VALUE!</v>
      </c>
      <c r="Z11" s="2" t="e">
        <f ca="1">+IF(IFTA_Quarterly!$I28&gt;0,ROUND(IFTA_Quarterly!$I28*Int_Exchange_2!Z$5/100*Z$3,2),0)</f>
        <v>#VALUE!</v>
      </c>
      <c r="AA11" s="2" t="e">
        <f ca="1">+IF(IFTA_Quarterly!$I28&gt;0,ROUND(IFTA_Quarterly!$I28*Int_Exchange_2!AA$5/100*AA$3,2),0)</f>
        <v>#VALUE!</v>
      </c>
      <c r="AB11" s="2" t="e">
        <f ca="1">+IF(IFTA_Quarterly!$I28&gt;0,ROUND(IFTA_Quarterly!$I28*Int_Exchange_2!AB$5/100*AB$3,2),0)</f>
        <v>#VALUE!</v>
      </c>
      <c r="AC11" s="2" t="e">
        <f ca="1">+IF(IFTA_Quarterly!$I28&gt;0,ROUND(IFTA_Quarterly!$I28*Int_Exchange_2!AC$5/100*AC$3,2),0)</f>
        <v>#VALUE!</v>
      </c>
      <c r="AD11" s="2" t="e">
        <f ca="1">+IF(IFTA_Quarterly!$I28&gt;0,ROUND(IFTA_Quarterly!$I28*Int_Exchange_2!AD$5/100*AD$3,2),0)</f>
        <v>#VALUE!</v>
      </c>
      <c r="AE11" s="2" t="e">
        <f ca="1">+IF(IFTA_Quarterly!$I28&gt;0,ROUND(IFTA_Quarterly!$I28*Int_Exchange_2!AE$5/100*AE$3,2),0)</f>
        <v>#VALUE!</v>
      </c>
      <c r="AF11" s="2" t="e">
        <f ca="1">+IF(IFTA_Quarterly!$I28&gt;0,ROUND(IFTA_Quarterly!$I28*Int_Exchange_2!AF$5/100*AF$3,2),0)</f>
        <v>#VALUE!</v>
      </c>
      <c r="AG11" s="2" t="e">
        <f ca="1">+IF(IFTA_Quarterly!$I28&gt;0,ROUND(IFTA_Quarterly!$I28*Int_Exchange_2!AG$5/100*AG$3,2),0)</f>
        <v>#VALUE!</v>
      </c>
      <c r="AH11" s="2" t="e">
        <f ca="1">+IF(IFTA_Quarterly!$I28&gt;0,ROUND(IFTA_Quarterly!$I28*Int_Exchange_2!AH$5/100*AH$3,2),0)</f>
        <v>#VALUE!</v>
      </c>
      <c r="AI11" s="2" t="e">
        <f ca="1">+IF(IFTA_Quarterly!$I28&gt;0,ROUND(IFTA_Quarterly!$I28*Int_Exchange_2!AI$5/100*AI$3,2),0)</f>
        <v>#VALUE!</v>
      </c>
      <c r="AJ11" s="2" t="e">
        <f ca="1">+IF(IFTA_Quarterly!$I28&gt;0,ROUND(IFTA_Quarterly!$I28*Int_Exchange_2!AJ$5/100*AJ$3,2),0)</f>
        <v>#VALUE!</v>
      </c>
      <c r="AK11" s="2" t="e">
        <f ca="1">+IF(IFTA_Quarterly!$I28&gt;0,ROUND(IFTA_Quarterly!$I28*Int_Exchange_2!AK$5/100*AK$3,2),0)</f>
        <v>#VALUE!</v>
      </c>
      <c r="AL11" s="2" t="e">
        <f ca="1">+IF(IFTA_Quarterly!$I28&gt;0,ROUND(IFTA_Quarterly!$I28*Int_Exchange_2!AL$5/100*AL$3,2),0)</f>
        <v>#VALUE!</v>
      </c>
    </row>
    <row r="12" spans="1:38" x14ac:dyDescent="0.25">
      <c r="A12" s="2" t="s">
        <v>17</v>
      </c>
      <c r="B12" s="2" t="str">
        <f t="shared" ca="1" si="43"/>
        <v/>
      </c>
      <c r="C12" s="2" t="e">
        <f ca="1">+IF(IFTA_Quarterly!$I29&gt;0,ROUND(IFTA_Quarterly!$I29*Int_Exchange_2!C$5/100*C$3,2),0)</f>
        <v>#VALUE!</v>
      </c>
      <c r="D12" s="2" t="e">
        <f ca="1">+IF(IFTA_Quarterly!$I29&gt;0,ROUND(IFTA_Quarterly!$I29*Int_Exchange_2!D$5/100*D$3,2),0)</f>
        <v>#VALUE!</v>
      </c>
      <c r="E12" s="2" t="e">
        <f ca="1">+IF(IFTA_Quarterly!$I29&gt;0,ROUND(IFTA_Quarterly!$I29*Int_Exchange_2!E$5/100*E$3,2),0)</f>
        <v>#VALUE!</v>
      </c>
      <c r="F12" s="2" t="e">
        <f ca="1">+IF(IFTA_Quarterly!$I29&gt;0,ROUND(IFTA_Quarterly!$I29*Int_Exchange_2!F$5/100*F$3,2),0)</f>
        <v>#VALUE!</v>
      </c>
      <c r="G12" s="2" t="e">
        <f ca="1">+IF(IFTA_Quarterly!$I29&gt;0,ROUND(IFTA_Quarterly!$I29*Int_Exchange_2!G$5/100*G$3,2),0)</f>
        <v>#VALUE!</v>
      </c>
      <c r="H12" s="2" t="e">
        <f ca="1">+IF(IFTA_Quarterly!$I29&gt;0,ROUND(IFTA_Quarterly!$I29*Int_Exchange_2!H$5/100*H$3,2),0)</f>
        <v>#VALUE!</v>
      </c>
      <c r="I12" s="2" t="e">
        <f ca="1">+IF(IFTA_Quarterly!$I29&gt;0,ROUND(IFTA_Quarterly!$I29*Int_Exchange_2!I$5/100*I$3,2),0)</f>
        <v>#VALUE!</v>
      </c>
      <c r="J12" s="2" t="e">
        <f ca="1">+IF(IFTA_Quarterly!$I29&gt;0,ROUND(IFTA_Quarterly!$I29*Int_Exchange_2!J$5/100*J$3,2),0)</f>
        <v>#VALUE!</v>
      </c>
      <c r="K12" s="2" t="e">
        <f ca="1">+IF(IFTA_Quarterly!$I29&gt;0,ROUND(IFTA_Quarterly!$I29*Int_Exchange_2!K$5/100*K$3,2),0)</f>
        <v>#VALUE!</v>
      </c>
      <c r="L12" s="2" t="e">
        <f ca="1">+IF(IFTA_Quarterly!$I29&gt;0,ROUND(IFTA_Quarterly!$I29*Int_Exchange_2!L$5/100*L$3,2),0)</f>
        <v>#VALUE!</v>
      </c>
      <c r="M12" s="2" t="e">
        <f ca="1">+IF(IFTA_Quarterly!$I29&gt;0,ROUND(IFTA_Quarterly!$I29*Int_Exchange_2!M$5/100*M$3,2),0)</f>
        <v>#VALUE!</v>
      </c>
      <c r="N12" s="2" t="e">
        <f ca="1">+IF(IFTA_Quarterly!$I29&gt;0,ROUND(IFTA_Quarterly!$I29*Int_Exchange_2!N$5/100*N$3,2),0)</f>
        <v>#VALUE!</v>
      </c>
      <c r="O12" s="2" t="e">
        <f ca="1">+IF(IFTA_Quarterly!$I29&gt;0,ROUND(IFTA_Quarterly!$I29*Int_Exchange_2!O$5/100*O$3,2),0)</f>
        <v>#VALUE!</v>
      </c>
      <c r="P12" s="2" t="e">
        <f ca="1">+IF(IFTA_Quarterly!$I29&gt;0,ROUND(IFTA_Quarterly!$I29*Int_Exchange_2!P$5/100*P$3,2),0)</f>
        <v>#VALUE!</v>
      </c>
      <c r="Q12" s="2" t="e">
        <f ca="1">+IF(IFTA_Quarterly!$I29&gt;0,ROUND(IFTA_Quarterly!$I29*Int_Exchange_2!Q$5/100*Q$3,2),0)</f>
        <v>#VALUE!</v>
      </c>
      <c r="R12" s="2" t="e">
        <f ca="1">+IF(IFTA_Quarterly!$I29&gt;0,ROUND(IFTA_Quarterly!$I29*Int_Exchange_2!R$5/100*R$3,2),0)</f>
        <v>#VALUE!</v>
      </c>
      <c r="S12" s="2" t="e">
        <f ca="1">+IF(IFTA_Quarterly!$I29&gt;0,ROUND(IFTA_Quarterly!$I29*Int_Exchange_2!S$5/100*S$3,2),0)</f>
        <v>#VALUE!</v>
      </c>
      <c r="T12" s="2" t="e">
        <f ca="1">+IF(IFTA_Quarterly!$I29&gt;0,ROUND(IFTA_Quarterly!$I29*Int_Exchange_2!T$5/100*T$3,2),0)</f>
        <v>#VALUE!</v>
      </c>
      <c r="U12" s="2" t="e">
        <f ca="1">+IF(IFTA_Quarterly!$I29&gt;0,ROUND(IFTA_Quarterly!$I29*Int_Exchange_2!U$5/100*U$3,2),0)</f>
        <v>#VALUE!</v>
      </c>
      <c r="V12" s="2" t="e">
        <f ca="1">+IF(IFTA_Quarterly!$I29&gt;0,ROUND(IFTA_Quarterly!$I29*Int_Exchange_2!V$5/100*V$3,2),0)</f>
        <v>#VALUE!</v>
      </c>
      <c r="W12" s="2" t="e">
        <f ca="1">+IF(IFTA_Quarterly!$I29&gt;0,ROUND(IFTA_Quarterly!$I29*Int_Exchange_2!W$5/100*W$3,2),0)</f>
        <v>#VALUE!</v>
      </c>
      <c r="X12" s="2" t="e">
        <f ca="1">+IF(IFTA_Quarterly!$I29&gt;0,ROUND(IFTA_Quarterly!$I29*Int_Exchange_2!X$5/100*X$3,2),0)</f>
        <v>#VALUE!</v>
      </c>
      <c r="Y12" s="2" t="e">
        <f ca="1">+IF(IFTA_Quarterly!$I29&gt;0,ROUND(IFTA_Quarterly!$I29*Int_Exchange_2!Y$5/100*Y$3,2),0)</f>
        <v>#VALUE!</v>
      </c>
      <c r="Z12" s="2" t="e">
        <f ca="1">+IF(IFTA_Quarterly!$I29&gt;0,ROUND(IFTA_Quarterly!$I29*Int_Exchange_2!Z$5/100*Z$3,2),0)</f>
        <v>#VALUE!</v>
      </c>
      <c r="AA12" s="2" t="e">
        <f ca="1">+IF(IFTA_Quarterly!$I29&gt;0,ROUND(IFTA_Quarterly!$I29*Int_Exchange_2!AA$5/100*AA$3,2),0)</f>
        <v>#VALUE!</v>
      </c>
      <c r="AB12" s="2" t="e">
        <f ca="1">+IF(IFTA_Quarterly!$I29&gt;0,ROUND(IFTA_Quarterly!$I29*Int_Exchange_2!AB$5/100*AB$3,2),0)</f>
        <v>#VALUE!</v>
      </c>
      <c r="AC12" s="2" t="e">
        <f ca="1">+IF(IFTA_Quarterly!$I29&gt;0,ROUND(IFTA_Quarterly!$I29*Int_Exchange_2!AC$5/100*AC$3,2),0)</f>
        <v>#VALUE!</v>
      </c>
      <c r="AD12" s="2" t="e">
        <f ca="1">+IF(IFTA_Quarterly!$I29&gt;0,ROUND(IFTA_Quarterly!$I29*Int_Exchange_2!AD$5/100*AD$3,2),0)</f>
        <v>#VALUE!</v>
      </c>
      <c r="AE12" s="2" t="e">
        <f ca="1">+IF(IFTA_Quarterly!$I29&gt;0,ROUND(IFTA_Quarterly!$I29*Int_Exchange_2!AE$5/100*AE$3,2),0)</f>
        <v>#VALUE!</v>
      </c>
      <c r="AF12" s="2" t="e">
        <f ca="1">+IF(IFTA_Quarterly!$I29&gt;0,ROUND(IFTA_Quarterly!$I29*Int_Exchange_2!AF$5/100*AF$3,2),0)</f>
        <v>#VALUE!</v>
      </c>
      <c r="AG12" s="2" t="e">
        <f ca="1">+IF(IFTA_Quarterly!$I29&gt;0,ROUND(IFTA_Quarterly!$I29*Int_Exchange_2!AG$5/100*AG$3,2),0)</f>
        <v>#VALUE!</v>
      </c>
      <c r="AH12" s="2" t="e">
        <f ca="1">+IF(IFTA_Quarterly!$I29&gt;0,ROUND(IFTA_Quarterly!$I29*Int_Exchange_2!AH$5/100*AH$3,2),0)</f>
        <v>#VALUE!</v>
      </c>
      <c r="AI12" s="2" t="e">
        <f ca="1">+IF(IFTA_Quarterly!$I29&gt;0,ROUND(IFTA_Quarterly!$I29*Int_Exchange_2!AI$5/100*AI$3,2),0)</f>
        <v>#VALUE!</v>
      </c>
      <c r="AJ12" s="2" t="e">
        <f ca="1">+IF(IFTA_Quarterly!$I29&gt;0,ROUND(IFTA_Quarterly!$I29*Int_Exchange_2!AJ$5/100*AJ$3,2),0)</f>
        <v>#VALUE!</v>
      </c>
      <c r="AK12" s="2" t="e">
        <f ca="1">+IF(IFTA_Quarterly!$I29&gt;0,ROUND(IFTA_Quarterly!$I29*Int_Exchange_2!AK$5/100*AK$3,2),0)</f>
        <v>#VALUE!</v>
      </c>
      <c r="AL12" s="2" t="e">
        <f ca="1">+IF(IFTA_Quarterly!$I29&gt;0,ROUND(IFTA_Quarterly!$I29*Int_Exchange_2!AL$5/100*AL$3,2),0)</f>
        <v>#VALUE!</v>
      </c>
    </row>
    <row r="13" spans="1:38" x14ac:dyDescent="0.25">
      <c r="A13" s="2" t="s">
        <v>27</v>
      </c>
      <c r="B13" s="2" t="str">
        <f t="shared" ca="1" si="43"/>
        <v/>
      </c>
      <c r="C13" s="2" t="e">
        <f ca="1">+IF(IFTA_Quarterly!$I30&gt;0,ROUND(IFTA_Quarterly!$I30*Int_Exchange_2!C$5/100*C$3,2),0)</f>
        <v>#VALUE!</v>
      </c>
      <c r="D13" s="2" t="e">
        <f ca="1">+IF(IFTA_Quarterly!$I30&gt;0,ROUND(IFTA_Quarterly!$I30*Int_Exchange_2!D$5/100*D$3,2),0)</f>
        <v>#VALUE!</v>
      </c>
      <c r="E13" s="2" t="e">
        <f ca="1">+IF(IFTA_Quarterly!$I30&gt;0,ROUND(IFTA_Quarterly!$I30*Int_Exchange_2!E$5/100*E$3,2),0)</f>
        <v>#VALUE!</v>
      </c>
      <c r="F13" s="2" t="e">
        <f ca="1">+IF(IFTA_Quarterly!$I30&gt;0,ROUND(IFTA_Quarterly!$I30*Int_Exchange_2!F$5/100*F$3,2),0)</f>
        <v>#VALUE!</v>
      </c>
      <c r="G13" s="2" t="e">
        <f ca="1">+IF(IFTA_Quarterly!$I30&gt;0,ROUND(IFTA_Quarterly!$I30*Int_Exchange_2!G$5/100*G$3,2),0)</f>
        <v>#VALUE!</v>
      </c>
      <c r="H13" s="2" t="e">
        <f ca="1">+IF(IFTA_Quarterly!$I30&gt;0,ROUND(IFTA_Quarterly!$I30*Int_Exchange_2!H$5/100*H$3,2),0)</f>
        <v>#VALUE!</v>
      </c>
      <c r="I13" s="2" t="e">
        <f ca="1">+IF(IFTA_Quarterly!$I30&gt;0,ROUND(IFTA_Quarterly!$I30*Int_Exchange_2!I$5/100*I$3,2),0)</f>
        <v>#VALUE!</v>
      </c>
      <c r="J13" s="2" t="e">
        <f ca="1">+IF(IFTA_Quarterly!$I30&gt;0,ROUND(IFTA_Quarterly!$I30*Int_Exchange_2!J$5/100*J$3,2),0)</f>
        <v>#VALUE!</v>
      </c>
      <c r="K13" s="2" t="e">
        <f ca="1">+IF(IFTA_Quarterly!$I30&gt;0,ROUND(IFTA_Quarterly!$I30*Int_Exchange_2!K$5/100*K$3,2),0)</f>
        <v>#VALUE!</v>
      </c>
      <c r="L13" s="2" t="e">
        <f ca="1">+IF(IFTA_Quarterly!$I30&gt;0,ROUND(IFTA_Quarterly!$I30*Int_Exchange_2!L$5/100*L$3,2),0)</f>
        <v>#VALUE!</v>
      </c>
      <c r="M13" s="2" t="e">
        <f ca="1">+IF(IFTA_Quarterly!$I30&gt;0,ROUND(IFTA_Quarterly!$I30*Int_Exchange_2!M$5/100*M$3,2),0)</f>
        <v>#VALUE!</v>
      </c>
      <c r="N13" s="2" t="e">
        <f ca="1">+IF(IFTA_Quarterly!$I30&gt;0,ROUND(IFTA_Quarterly!$I30*Int_Exchange_2!N$5/100*N$3,2),0)</f>
        <v>#VALUE!</v>
      </c>
      <c r="O13" s="2" t="e">
        <f ca="1">+IF(IFTA_Quarterly!$I30&gt;0,ROUND(IFTA_Quarterly!$I30*Int_Exchange_2!O$5/100*O$3,2),0)</f>
        <v>#VALUE!</v>
      </c>
      <c r="P13" s="2" t="e">
        <f ca="1">+IF(IFTA_Quarterly!$I30&gt;0,ROUND(IFTA_Quarterly!$I30*Int_Exchange_2!P$5/100*P$3,2),0)</f>
        <v>#VALUE!</v>
      </c>
      <c r="Q13" s="2" t="e">
        <f ca="1">+IF(IFTA_Quarterly!$I30&gt;0,ROUND(IFTA_Quarterly!$I30*Int_Exchange_2!Q$5/100*Q$3,2),0)</f>
        <v>#VALUE!</v>
      </c>
      <c r="R13" s="2" t="e">
        <f ca="1">+IF(IFTA_Quarterly!$I30&gt;0,ROUND(IFTA_Quarterly!$I30*Int_Exchange_2!R$5/100*R$3,2),0)</f>
        <v>#VALUE!</v>
      </c>
      <c r="S13" s="2" t="e">
        <f ca="1">+IF(IFTA_Quarterly!$I30&gt;0,ROUND(IFTA_Quarterly!$I30*Int_Exchange_2!S$5/100*S$3,2),0)</f>
        <v>#VALUE!</v>
      </c>
      <c r="T13" s="2" t="e">
        <f ca="1">+IF(IFTA_Quarterly!$I30&gt;0,ROUND(IFTA_Quarterly!$I30*Int_Exchange_2!T$5/100*T$3,2),0)</f>
        <v>#VALUE!</v>
      </c>
      <c r="U13" s="2" t="e">
        <f ca="1">+IF(IFTA_Quarterly!$I30&gt;0,ROUND(IFTA_Quarterly!$I30*Int_Exchange_2!U$5/100*U$3,2),0)</f>
        <v>#VALUE!</v>
      </c>
      <c r="V13" s="2" t="e">
        <f ca="1">+IF(IFTA_Quarterly!$I30&gt;0,ROUND(IFTA_Quarterly!$I30*Int_Exchange_2!V$5/100*V$3,2),0)</f>
        <v>#VALUE!</v>
      </c>
      <c r="W13" s="2" t="e">
        <f ca="1">+IF(IFTA_Quarterly!$I30&gt;0,ROUND(IFTA_Quarterly!$I30*Int_Exchange_2!W$5/100*W$3,2),0)</f>
        <v>#VALUE!</v>
      </c>
      <c r="X13" s="2" t="e">
        <f ca="1">+IF(IFTA_Quarterly!$I30&gt;0,ROUND(IFTA_Quarterly!$I30*Int_Exchange_2!X$5/100*X$3,2),0)</f>
        <v>#VALUE!</v>
      </c>
      <c r="Y13" s="2" t="e">
        <f ca="1">+IF(IFTA_Quarterly!$I30&gt;0,ROUND(IFTA_Quarterly!$I30*Int_Exchange_2!Y$5/100*Y$3,2),0)</f>
        <v>#VALUE!</v>
      </c>
      <c r="Z13" s="2" t="e">
        <f ca="1">+IF(IFTA_Quarterly!$I30&gt;0,ROUND(IFTA_Quarterly!$I30*Int_Exchange_2!Z$5/100*Z$3,2),0)</f>
        <v>#VALUE!</v>
      </c>
      <c r="AA13" s="2" t="e">
        <f ca="1">+IF(IFTA_Quarterly!$I30&gt;0,ROUND(IFTA_Quarterly!$I30*Int_Exchange_2!AA$5/100*AA$3,2),0)</f>
        <v>#VALUE!</v>
      </c>
      <c r="AB13" s="2" t="e">
        <f ca="1">+IF(IFTA_Quarterly!$I30&gt;0,ROUND(IFTA_Quarterly!$I30*Int_Exchange_2!AB$5/100*AB$3,2),0)</f>
        <v>#VALUE!</v>
      </c>
      <c r="AC13" s="2" t="e">
        <f ca="1">+IF(IFTA_Quarterly!$I30&gt;0,ROUND(IFTA_Quarterly!$I30*Int_Exchange_2!AC$5/100*AC$3,2),0)</f>
        <v>#VALUE!</v>
      </c>
      <c r="AD13" s="2" t="e">
        <f ca="1">+IF(IFTA_Quarterly!$I30&gt;0,ROUND(IFTA_Quarterly!$I30*Int_Exchange_2!AD$5/100*AD$3,2),0)</f>
        <v>#VALUE!</v>
      </c>
      <c r="AE13" s="2" t="e">
        <f ca="1">+IF(IFTA_Quarterly!$I30&gt;0,ROUND(IFTA_Quarterly!$I30*Int_Exchange_2!AE$5/100*AE$3,2),0)</f>
        <v>#VALUE!</v>
      </c>
      <c r="AF13" s="2" t="e">
        <f ca="1">+IF(IFTA_Quarterly!$I30&gt;0,ROUND(IFTA_Quarterly!$I30*Int_Exchange_2!AF$5/100*AF$3,2),0)</f>
        <v>#VALUE!</v>
      </c>
      <c r="AG13" s="2" t="e">
        <f ca="1">+IF(IFTA_Quarterly!$I30&gt;0,ROUND(IFTA_Quarterly!$I30*Int_Exchange_2!AG$5/100*AG$3,2),0)</f>
        <v>#VALUE!</v>
      </c>
      <c r="AH13" s="2" t="e">
        <f ca="1">+IF(IFTA_Quarterly!$I30&gt;0,ROUND(IFTA_Quarterly!$I30*Int_Exchange_2!AH$5/100*AH$3,2),0)</f>
        <v>#VALUE!</v>
      </c>
      <c r="AI13" s="2" t="e">
        <f ca="1">+IF(IFTA_Quarterly!$I30&gt;0,ROUND(IFTA_Quarterly!$I30*Int_Exchange_2!AI$5/100*AI$3,2),0)</f>
        <v>#VALUE!</v>
      </c>
      <c r="AJ13" s="2" t="e">
        <f ca="1">+IF(IFTA_Quarterly!$I30&gt;0,ROUND(IFTA_Quarterly!$I30*Int_Exchange_2!AJ$5/100*AJ$3,2),0)</f>
        <v>#VALUE!</v>
      </c>
      <c r="AK13" s="2" t="e">
        <f ca="1">+IF(IFTA_Quarterly!$I30&gt;0,ROUND(IFTA_Quarterly!$I30*Int_Exchange_2!AK$5/100*AK$3,2),0)</f>
        <v>#VALUE!</v>
      </c>
      <c r="AL13" s="2" t="e">
        <f ca="1">+IF(IFTA_Quarterly!$I30&gt;0,ROUND(IFTA_Quarterly!$I30*Int_Exchange_2!AL$5/100*AL$3,2),0)</f>
        <v>#VALUE!</v>
      </c>
    </row>
    <row r="14" spans="1:38" x14ac:dyDescent="0.25">
      <c r="A14" s="2" t="s">
        <v>28</v>
      </c>
      <c r="B14" s="2" t="str">
        <f t="shared" ca="1" si="43"/>
        <v/>
      </c>
      <c r="C14" s="2" t="e">
        <f ca="1">+IF(IFTA_Quarterly!$I31&gt;0,ROUND(IFTA_Quarterly!$I31*Int_Exchange_2!C$5/100*C$3,2),0)</f>
        <v>#VALUE!</v>
      </c>
      <c r="D14" s="2" t="e">
        <f ca="1">+IF(IFTA_Quarterly!$I31&gt;0,ROUND(IFTA_Quarterly!$I31*Int_Exchange_2!D$5/100*D$3,2),0)</f>
        <v>#VALUE!</v>
      </c>
      <c r="E14" s="2" t="e">
        <f ca="1">+IF(IFTA_Quarterly!$I31&gt;0,ROUND(IFTA_Quarterly!$I31*Int_Exchange_2!E$5/100*E$3,2),0)</f>
        <v>#VALUE!</v>
      </c>
      <c r="F14" s="2" t="e">
        <f ca="1">+IF(IFTA_Quarterly!$I31&gt;0,ROUND(IFTA_Quarterly!$I31*Int_Exchange_2!F$5/100*F$3,2),0)</f>
        <v>#VALUE!</v>
      </c>
      <c r="G14" s="2" t="e">
        <f ca="1">+IF(IFTA_Quarterly!$I31&gt;0,ROUND(IFTA_Quarterly!$I31*Int_Exchange_2!G$5/100*G$3,2),0)</f>
        <v>#VALUE!</v>
      </c>
      <c r="H14" s="2" t="e">
        <f ca="1">+IF(IFTA_Quarterly!$I31&gt;0,ROUND(IFTA_Quarterly!$I31*Int_Exchange_2!H$5/100*H$3,2),0)</f>
        <v>#VALUE!</v>
      </c>
      <c r="I14" s="2" t="e">
        <f ca="1">+IF(IFTA_Quarterly!$I31&gt;0,ROUND(IFTA_Quarterly!$I31*Int_Exchange_2!I$5/100*I$3,2),0)</f>
        <v>#VALUE!</v>
      </c>
      <c r="J14" s="2" t="e">
        <f ca="1">+IF(IFTA_Quarterly!$I31&gt;0,ROUND(IFTA_Quarterly!$I31*Int_Exchange_2!J$5/100*J$3,2),0)</f>
        <v>#VALUE!</v>
      </c>
      <c r="K14" s="2" t="e">
        <f ca="1">+IF(IFTA_Quarterly!$I31&gt;0,ROUND(IFTA_Quarterly!$I31*Int_Exchange_2!K$5/100*K$3,2),0)</f>
        <v>#VALUE!</v>
      </c>
      <c r="L14" s="2" t="e">
        <f ca="1">+IF(IFTA_Quarterly!$I31&gt;0,ROUND(IFTA_Quarterly!$I31*Int_Exchange_2!L$5/100*L$3,2),0)</f>
        <v>#VALUE!</v>
      </c>
      <c r="M14" s="2" t="e">
        <f ca="1">+IF(IFTA_Quarterly!$I31&gt;0,ROUND(IFTA_Quarterly!$I31*Int_Exchange_2!M$5/100*M$3,2),0)</f>
        <v>#VALUE!</v>
      </c>
      <c r="N14" s="2" t="e">
        <f ca="1">+IF(IFTA_Quarterly!$I31&gt;0,ROUND(IFTA_Quarterly!$I31*Int_Exchange_2!N$5/100*N$3,2),0)</f>
        <v>#VALUE!</v>
      </c>
      <c r="O14" s="2" t="e">
        <f ca="1">+IF(IFTA_Quarterly!$I31&gt;0,ROUND(IFTA_Quarterly!$I31*Int_Exchange_2!O$5/100*O$3,2),0)</f>
        <v>#VALUE!</v>
      </c>
      <c r="P14" s="2" t="e">
        <f ca="1">+IF(IFTA_Quarterly!$I31&gt;0,ROUND(IFTA_Quarterly!$I31*Int_Exchange_2!P$5/100*P$3,2),0)</f>
        <v>#VALUE!</v>
      </c>
      <c r="Q14" s="2" t="e">
        <f ca="1">+IF(IFTA_Quarterly!$I31&gt;0,ROUND(IFTA_Quarterly!$I31*Int_Exchange_2!Q$5/100*Q$3,2),0)</f>
        <v>#VALUE!</v>
      </c>
      <c r="R14" s="2" t="e">
        <f ca="1">+IF(IFTA_Quarterly!$I31&gt;0,ROUND(IFTA_Quarterly!$I31*Int_Exchange_2!R$5/100*R$3,2),0)</f>
        <v>#VALUE!</v>
      </c>
      <c r="S14" s="2" t="e">
        <f ca="1">+IF(IFTA_Quarterly!$I31&gt;0,ROUND(IFTA_Quarterly!$I31*Int_Exchange_2!S$5/100*S$3,2),0)</f>
        <v>#VALUE!</v>
      </c>
      <c r="T14" s="2" t="e">
        <f ca="1">+IF(IFTA_Quarterly!$I31&gt;0,ROUND(IFTA_Quarterly!$I31*Int_Exchange_2!T$5/100*T$3,2),0)</f>
        <v>#VALUE!</v>
      </c>
      <c r="U14" s="2" t="e">
        <f ca="1">+IF(IFTA_Quarterly!$I31&gt;0,ROUND(IFTA_Quarterly!$I31*Int_Exchange_2!U$5/100*U$3,2),0)</f>
        <v>#VALUE!</v>
      </c>
      <c r="V14" s="2" t="e">
        <f ca="1">+IF(IFTA_Quarterly!$I31&gt;0,ROUND(IFTA_Quarterly!$I31*Int_Exchange_2!V$5/100*V$3,2),0)</f>
        <v>#VALUE!</v>
      </c>
      <c r="W14" s="2" t="e">
        <f ca="1">+IF(IFTA_Quarterly!$I31&gt;0,ROUND(IFTA_Quarterly!$I31*Int_Exchange_2!W$5/100*W$3,2),0)</f>
        <v>#VALUE!</v>
      </c>
      <c r="X14" s="2" t="e">
        <f ca="1">+IF(IFTA_Quarterly!$I31&gt;0,ROUND(IFTA_Quarterly!$I31*Int_Exchange_2!X$5/100*X$3,2),0)</f>
        <v>#VALUE!</v>
      </c>
      <c r="Y14" s="2" t="e">
        <f ca="1">+IF(IFTA_Quarterly!$I31&gt;0,ROUND(IFTA_Quarterly!$I31*Int_Exchange_2!Y$5/100*Y$3,2),0)</f>
        <v>#VALUE!</v>
      </c>
      <c r="Z14" s="2" t="e">
        <f ca="1">+IF(IFTA_Quarterly!$I31&gt;0,ROUND(IFTA_Quarterly!$I31*Int_Exchange_2!Z$5/100*Z$3,2),0)</f>
        <v>#VALUE!</v>
      </c>
      <c r="AA14" s="2" t="e">
        <f ca="1">+IF(IFTA_Quarterly!$I31&gt;0,ROUND(IFTA_Quarterly!$I31*Int_Exchange_2!AA$5/100*AA$3,2),0)</f>
        <v>#VALUE!</v>
      </c>
      <c r="AB14" s="2" t="e">
        <f ca="1">+IF(IFTA_Quarterly!$I31&gt;0,ROUND(IFTA_Quarterly!$I31*Int_Exchange_2!AB$5/100*AB$3,2),0)</f>
        <v>#VALUE!</v>
      </c>
      <c r="AC14" s="2" t="e">
        <f ca="1">+IF(IFTA_Quarterly!$I31&gt;0,ROUND(IFTA_Quarterly!$I31*Int_Exchange_2!AC$5/100*AC$3,2),0)</f>
        <v>#VALUE!</v>
      </c>
      <c r="AD14" s="2" t="e">
        <f ca="1">+IF(IFTA_Quarterly!$I31&gt;0,ROUND(IFTA_Quarterly!$I31*Int_Exchange_2!AD$5/100*AD$3,2),0)</f>
        <v>#VALUE!</v>
      </c>
      <c r="AE14" s="2" t="e">
        <f ca="1">+IF(IFTA_Quarterly!$I31&gt;0,ROUND(IFTA_Quarterly!$I31*Int_Exchange_2!AE$5/100*AE$3,2),0)</f>
        <v>#VALUE!</v>
      </c>
      <c r="AF14" s="2" t="e">
        <f ca="1">+IF(IFTA_Quarterly!$I31&gt;0,ROUND(IFTA_Quarterly!$I31*Int_Exchange_2!AF$5/100*AF$3,2),0)</f>
        <v>#VALUE!</v>
      </c>
      <c r="AG14" s="2" t="e">
        <f ca="1">+IF(IFTA_Quarterly!$I31&gt;0,ROUND(IFTA_Quarterly!$I31*Int_Exchange_2!AG$5/100*AG$3,2),0)</f>
        <v>#VALUE!</v>
      </c>
      <c r="AH14" s="2" t="e">
        <f ca="1">+IF(IFTA_Quarterly!$I31&gt;0,ROUND(IFTA_Quarterly!$I31*Int_Exchange_2!AH$5/100*AH$3,2),0)</f>
        <v>#VALUE!</v>
      </c>
      <c r="AI14" s="2" t="e">
        <f ca="1">+IF(IFTA_Quarterly!$I31&gt;0,ROUND(IFTA_Quarterly!$I31*Int_Exchange_2!AI$5/100*AI$3,2),0)</f>
        <v>#VALUE!</v>
      </c>
      <c r="AJ14" s="2" t="e">
        <f ca="1">+IF(IFTA_Quarterly!$I31&gt;0,ROUND(IFTA_Quarterly!$I31*Int_Exchange_2!AJ$5/100*AJ$3,2),0)</f>
        <v>#VALUE!</v>
      </c>
      <c r="AK14" s="2" t="e">
        <f ca="1">+IF(IFTA_Quarterly!$I31&gt;0,ROUND(IFTA_Quarterly!$I31*Int_Exchange_2!AK$5/100*AK$3,2),0)</f>
        <v>#VALUE!</v>
      </c>
      <c r="AL14" s="2" t="e">
        <f ca="1">+IF(IFTA_Quarterly!$I31&gt;0,ROUND(IFTA_Quarterly!$I31*Int_Exchange_2!AL$5/100*AL$3,2),0)</f>
        <v>#VALUE!</v>
      </c>
    </row>
    <row r="15" spans="1:38" x14ac:dyDescent="0.25">
      <c r="A15" s="2" t="s">
        <v>29</v>
      </c>
      <c r="B15" s="2" t="str">
        <f t="shared" ca="1" si="43"/>
        <v/>
      </c>
      <c r="C15" s="2" t="e">
        <f ca="1">+IF(IFTA_Quarterly!$I32&gt;0,ROUND(IFTA_Quarterly!$I32*Int_Exchange_2!C$5/100*C$3,2),0)</f>
        <v>#VALUE!</v>
      </c>
      <c r="D15" s="2" t="e">
        <f ca="1">+IF(IFTA_Quarterly!$I32&gt;0,ROUND(IFTA_Quarterly!$I32*Int_Exchange_2!D$5/100*D$3,2),0)</f>
        <v>#VALUE!</v>
      </c>
      <c r="E15" s="2" t="e">
        <f ca="1">+IF(IFTA_Quarterly!$I32&gt;0,ROUND(IFTA_Quarterly!$I32*Int_Exchange_2!E$5/100*E$3,2),0)</f>
        <v>#VALUE!</v>
      </c>
      <c r="F15" s="2" t="e">
        <f ca="1">+IF(IFTA_Quarterly!$I32&gt;0,ROUND(IFTA_Quarterly!$I32*Int_Exchange_2!F$5/100*F$3,2),0)</f>
        <v>#VALUE!</v>
      </c>
      <c r="G15" s="2" t="e">
        <f ca="1">+IF(IFTA_Quarterly!$I32&gt;0,ROUND(IFTA_Quarterly!$I32*Int_Exchange_2!G$5/100*G$3,2),0)</f>
        <v>#VALUE!</v>
      </c>
      <c r="H15" s="2" t="e">
        <f ca="1">+IF(IFTA_Quarterly!$I32&gt;0,ROUND(IFTA_Quarterly!$I32*Int_Exchange_2!H$5/100*H$3,2),0)</f>
        <v>#VALUE!</v>
      </c>
      <c r="I15" s="2" t="e">
        <f ca="1">+IF(IFTA_Quarterly!$I32&gt;0,ROUND(IFTA_Quarterly!$I32*Int_Exchange_2!I$5/100*I$3,2),0)</f>
        <v>#VALUE!</v>
      </c>
      <c r="J15" s="2" t="e">
        <f ca="1">+IF(IFTA_Quarterly!$I32&gt;0,ROUND(IFTA_Quarterly!$I32*Int_Exchange_2!J$5/100*J$3,2),0)</f>
        <v>#VALUE!</v>
      </c>
      <c r="K15" s="2" t="e">
        <f ca="1">+IF(IFTA_Quarterly!$I32&gt;0,ROUND(IFTA_Quarterly!$I32*Int_Exchange_2!K$5/100*K$3,2),0)</f>
        <v>#VALUE!</v>
      </c>
      <c r="L15" s="2" t="e">
        <f ca="1">+IF(IFTA_Quarterly!$I32&gt;0,ROUND(IFTA_Quarterly!$I32*Int_Exchange_2!L$5/100*L$3,2),0)</f>
        <v>#VALUE!</v>
      </c>
      <c r="M15" s="2" t="e">
        <f ca="1">+IF(IFTA_Quarterly!$I32&gt;0,ROUND(IFTA_Quarterly!$I32*Int_Exchange_2!M$5/100*M$3,2),0)</f>
        <v>#VALUE!</v>
      </c>
      <c r="N15" s="2" t="e">
        <f ca="1">+IF(IFTA_Quarterly!$I32&gt;0,ROUND(IFTA_Quarterly!$I32*Int_Exchange_2!N$5/100*N$3,2),0)</f>
        <v>#VALUE!</v>
      </c>
      <c r="O15" s="2" t="e">
        <f ca="1">+IF(IFTA_Quarterly!$I32&gt;0,ROUND(IFTA_Quarterly!$I32*Int_Exchange_2!O$5/100*O$3,2),0)</f>
        <v>#VALUE!</v>
      </c>
      <c r="P15" s="2" t="e">
        <f ca="1">+IF(IFTA_Quarterly!$I32&gt;0,ROUND(IFTA_Quarterly!$I32*Int_Exchange_2!P$5/100*P$3,2),0)</f>
        <v>#VALUE!</v>
      </c>
      <c r="Q15" s="2" t="e">
        <f ca="1">+IF(IFTA_Quarterly!$I32&gt;0,ROUND(IFTA_Quarterly!$I32*Int_Exchange_2!Q$5/100*Q$3,2),0)</f>
        <v>#VALUE!</v>
      </c>
      <c r="R15" s="2" t="e">
        <f ca="1">+IF(IFTA_Quarterly!$I32&gt;0,ROUND(IFTA_Quarterly!$I32*Int_Exchange_2!R$5/100*R$3,2),0)</f>
        <v>#VALUE!</v>
      </c>
      <c r="S15" s="2" t="e">
        <f ca="1">+IF(IFTA_Quarterly!$I32&gt;0,ROUND(IFTA_Quarterly!$I32*Int_Exchange_2!S$5/100*S$3,2),0)</f>
        <v>#VALUE!</v>
      </c>
      <c r="T15" s="2" t="e">
        <f ca="1">+IF(IFTA_Quarterly!$I32&gt;0,ROUND(IFTA_Quarterly!$I32*Int_Exchange_2!T$5/100*T$3,2),0)</f>
        <v>#VALUE!</v>
      </c>
      <c r="U15" s="2" t="e">
        <f ca="1">+IF(IFTA_Quarterly!$I32&gt;0,ROUND(IFTA_Quarterly!$I32*Int_Exchange_2!U$5/100*U$3,2),0)</f>
        <v>#VALUE!</v>
      </c>
      <c r="V15" s="2" t="e">
        <f ca="1">+IF(IFTA_Quarterly!$I32&gt;0,ROUND(IFTA_Quarterly!$I32*Int_Exchange_2!V$5/100*V$3,2),0)</f>
        <v>#VALUE!</v>
      </c>
      <c r="W15" s="2" t="e">
        <f ca="1">+IF(IFTA_Quarterly!$I32&gt;0,ROUND(IFTA_Quarterly!$I32*Int_Exchange_2!W$5/100*W$3,2),0)</f>
        <v>#VALUE!</v>
      </c>
      <c r="X15" s="2" t="e">
        <f ca="1">+IF(IFTA_Quarterly!$I32&gt;0,ROUND(IFTA_Quarterly!$I32*Int_Exchange_2!X$5/100*X$3,2),0)</f>
        <v>#VALUE!</v>
      </c>
      <c r="Y15" s="2" t="e">
        <f ca="1">+IF(IFTA_Quarterly!$I32&gt;0,ROUND(IFTA_Quarterly!$I32*Int_Exchange_2!Y$5/100*Y$3,2),0)</f>
        <v>#VALUE!</v>
      </c>
      <c r="Z15" s="2" t="e">
        <f ca="1">+IF(IFTA_Quarterly!$I32&gt;0,ROUND(IFTA_Quarterly!$I32*Int_Exchange_2!Z$5/100*Z$3,2),0)</f>
        <v>#VALUE!</v>
      </c>
      <c r="AA15" s="2" t="e">
        <f ca="1">+IF(IFTA_Quarterly!$I32&gt;0,ROUND(IFTA_Quarterly!$I32*Int_Exchange_2!AA$5/100*AA$3,2),0)</f>
        <v>#VALUE!</v>
      </c>
      <c r="AB15" s="2" t="e">
        <f ca="1">+IF(IFTA_Quarterly!$I32&gt;0,ROUND(IFTA_Quarterly!$I32*Int_Exchange_2!AB$5/100*AB$3,2),0)</f>
        <v>#VALUE!</v>
      </c>
      <c r="AC15" s="2" t="e">
        <f ca="1">+IF(IFTA_Quarterly!$I32&gt;0,ROUND(IFTA_Quarterly!$I32*Int_Exchange_2!AC$5/100*AC$3,2),0)</f>
        <v>#VALUE!</v>
      </c>
      <c r="AD15" s="2" t="e">
        <f ca="1">+IF(IFTA_Quarterly!$I32&gt;0,ROUND(IFTA_Quarterly!$I32*Int_Exchange_2!AD$5/100*AD$3,2),0)</f>
        <v>#VALUE!</v>
      </c>
      <c r="AE15" s="2" t="e">
        <f ca="1">+IF(IFTA_Quarterly!$I32&gt;0,ROUND(IFTA_Quarterly!$I32*Int_Exchange_2!AE$5/100*AE$3,2),0)</f>
        <v>#VALUE!</v>
      </c>
      <c r="AF15" s="2" t="e">
        <f ca="1">+IF(IFTA_Quarterly!$I32&gt;0,ROUND(IFTA_Quarterly!$I32*Int_Exchange_2!AF$5/100*AF$3,2),0)</f>
        <v>#VALUE!</v>
      </c>
      <c r="AG15" s="2" t="e">
        <f ca="1">+IF(IFTA_Quarterly!$I32&gt;0,ROUND(IFTA_Quarterly!$I32*Int_Exchange_2!AG$5/100*AG$3,2),0)</f>
        <v>#VALUE!</v>
      </c>
      <c r="AH15" s="2" t="e">
        <f ca="1">+IF(IFTA_Quarterly!$I32&gt;0,ROUND(IFTA_Quarterly!$I32*Int_Exchange_2!AH$5/100*AH$3,2),0)</f>
        <v>#VALUE!</v>
      </c>
      <c r="AI15" s="2" t="e">
        <f ca="1">+IF(IFTA_Quarterly!$I32&gt;0,ROUND(IFTA_Quarterly!$I32*Int_Exchange_2!AI$5/100*AI$3,2),0)</f>
        <v>#VALUE!</v>
      </c>
      <c r="AJ15" s="2" t="e">
        <f ca="1">+IF(IFTA_Quarterly!$I32&gt;0,ROUND(IFTA_Quarterly!$I32*Int_Exchange_2!AJ$5/100*AJ$3,2),0)</f>
        <v>#VALUE!</v>
      </c>
      <c r="AK15" s="2" t="e">
        <f ca="1">+IF(IFTA_Quarterly!$I32&gt;0,ROUND(IFTA_Quarterly!$I32*Int_Exchange_2!AK$5/100*AK$3,2),0)</f>
        <v>#VALUE!</v>
      </c>
      <c r="AL15" s="2" t="e">
        <f ca="1">+IF(IFTA_Quarterly!$I32&gt;0,ROUND(IFTA_Quarterly!$I32*Int_Exchange_2!AL$5/100*AL$3,2),0)</f>
        <v>#VALUE!</v>
      </c>
    </row>
    <row r="16" spans="1:38" x14ac:dyDescent="0.25">
      <c r="A16" s="2" t="s">
        <v>30</v>
      </c>
      <c r="B16" s="2" t="str">
        <f t="shared" ca="1" si="43"/>
        <v/>
      </c>
      <c r="C16" s="2" t="e">
        <f ca="1">+IF(IFTA_Quarterly!$I33&gt;0,ROUND(IFTA_Quarterly!$I33*Int_Exchange_2!C$5/100*C$3,2),0)</f>
        <v>#VALUE!</v>
      </c>
      <c r="D16" s="2" t="e">
        <f ca="1">+IF(IFTA_Quarterly!$I33&gt;0,ROUND(IFTA_Quarterly!$I33*Int_Exchange_2!D$5/100*D$3,2),0)</f>
        <v>#VALUE!</v>
      </c>
      <c r="E16" s="2" t="e">
        <f ca="1">+IF(IFTA_Quarterly!$I33&gt;0,ROUND(IFTA_Quarterly!$I33*Int_Exchange_2!E$5/100*E$3,2),0)</f>
        <v>#VALUE!</v>
      </c>
      <c r="F16" s="2" t="e">
        <f ca="1">+IF(IFTA_Quarterly!$I33&gt;0,ROUND(IFTA_Quarterly!$I33*Int_Exchange_2!F$5/100*F$3,2),0)</f>
        <v>#VALUE!</v>
      </c>
      <c r="G16" s="2" t="e">
        <f ca="1">+IF(IFTA_Quarterly!$I33&gt;0,ROUND(IFTA_Quarterly!$I33*Int_Exchange_2!G$5/100*G$3,2),0)</f>
        <v>#VALUE!</v>
      </c>
      <c r="H16" s="2" t="e">
        <f ca="1">+IF(IFTA_Quarterly!$I33&gt;0,ROUND(IFTA_Quarterly!$I33*Int_Exchange_2!H$5/100*H$3,2),0)</f>
        <v>#VALUE!</v>
      </c>
      <c r="I16" s="2" t="e">
        <f ca="1">+IF(IFTA_Quarterly!$I33&gt;0,ROUND(IFTA_Quarterly!$I33*Int_Exchange_2!I$5/100*I$3,2),0)</f>
        <v>#VALUE!</v>
      </c>
      <c r="J16" s="2" t="e">
        <f ca="1">+IF(IFTA_Quarterly!$I33&gt;0,ROUND(IFTA_Quarterly!$I33*Int_Exchange_2!J$5/100*J$3,2),0)</f>
        <v>#VALUE!</v>
      </c>
      <c r="K16" s="2" t="e">
        <f ca="1">+IF(IFTA_Quarterly!$I33&gt;0,ROUND(IFTA_Quarterly!$I33*Int_Exchange_2!K$5/100*K$3,2),0)</f>
        <v>#VALUE!</v>
      </c>
      <c r="L16" s="2" t="e">
        <f ca="1">+IF(IFTA_Quarterly!$I33&gt;0,ROUND(IFTA_Quarterly!$I33*Int_Exchange_2!L$5/100*L$3,2),0)</f>
        <v>#VALUE!</v>
      </c>
      <c r="M16" s="2" t="e">
        <f ca="1">+IF(IFTA_Quarterly!$I33&gt;0,ROUND(IFTA_Quarterly!$I33*Int_Exchange_2!M$5/100*M$3,2),0)</f>
        <v>#VALUE!</v>
      </c>
      <c r="N16" s="2" t="e">
        <f ca="1">+IF(IFTA_Quarterly!$I33&gt;0,ROUND(IFTA_Quarterly!$I33*Int_Exchange_2!N$5/100*N$3,2),0)</f>
        <v>#VALUE!</v>
      </c>
      <c r="O16" s="2" t="e">
        <f ca="1">+IF(IFTA_Quarterly!$I33&gt;0,ROUND(IFTA_Quarterly!$I33*Int_Exchange_2!O$5/100*O$3,2),0)</f>
        <v>#VALUE!</v>
      </c>
      <c r="P16" s="2" t="e">
        <f ca="1">+IF(IFTA_Quarterly!$I33&gt;0,ROUND(IFTA_Quarterly!$I33*Int_Exchange_2!P$5/100*P$3,2),0)</f>
        <v>#VALUE!</v>
      </c>
      <c r="Q16" s="2" t="e">
        <f ca="1">+IF(IFTA_Quarterly!$I33&gt;0,ROUND(IFTA_Quarterly!$I33*Int_Exchange_2!Q$5/100*Q$3,2),0)</f>
        <v>#VALUE!</v>
      </c>
      <c r="R16" s="2" t="e">
        <f ca="1">+IF(IFTA_Quarterly!$I33&gt;0,ROUND(IFTA_Quarterly!$I33*Int_Exchange_2!R$5/100*R$3,2),0)</f>
        <v>#VALUE!</v>
      </c>
      <c r="S16" s="2" t="e">
        <f ca="1">+IF(IFTA_Quarterly!$I33&gt;0,ROUND(IFTA_Quarterly!$I33*Int_Exchange_2!S$5/100*S$3,2),0)</f>
        <v>#VALUE!</v>
      </c>
      <c r="T16" s="2" t="e">
        <f ca="1">+IF(IFTA_Quarterly!$I33&gt;0,ROUND(IFTA_Quarterly!$I33*Int_Exchange_2!T$5/100*T$3,2),0)</f>
        <v>#VALUE!</v>
      </c>
      <c r="U16" s="2" t="e">
        <f ca="1">+IF(IFTA_Quarterly!$I33&gt;0,ROUND(IFTA_Quarterly!$I33*Int_Exchange_2!U$5/100*U$3,2),0)</f>
        <v>#VALUE!</v>
      </c>
      <c r="V16" s="2" t="e">
        <f ca="1">+IF(IFTA_Quarterly!$I33&gt;0,ROUND(IFTA_Quarterly!$I33*Int_Exchange_2!V$5/100*V$3,2),0)</f>
        <v>#VALUE!</v>
      </c>
      <c r="W16" s="2" t="e">
        <f ca="1">+IF(IFTA_Quarterly!$I33&gt;0,ROUND(IFTA_Quarterly!$I33*Int_Exchange_2!W$5/100*W$3,2),0)</f>
        <v>#VALUE!</v>
      </c>
      <c r="X16" s="2" t="e">
        <f ca="1">+IF(IFTA_Quarterly!$I33&gt;0,ROUND(IFTA_Quarterly!$I33*Int_Exchange_2!X$5/100*X$3,2),0)</f>
        <v>#VALUE!</v>
      </c>
      <c r="Y16" s="2" t="e">
        <f ca="1">+IF(IFTA_Quarterly!$I33&gt;0,ROUND(IFTA_Quarterly!$I33*Int_Exchange_2!Y$5/100*Y$3,2),0)</f>
        <v>#VALUE!</v>
      </c>
      <c r="Z16" s="2" t="e">
        <f ca="1">+IF(IFTA_Quarterly!$I33&gt;0,ROUND(IFTA_Quarterly!$I33*Int_Exchange_2!Z$5/100*Z$3,2),0)</f>
        <v>#VALUE!</v>
      </c>
      <c r="AA16" s="2" t="e">
        <f ca="1">+IF(IFTA_Quarterly!$I33&gt;0,ROUND(IFTA_Quarterly!$I33*Int_Exchange_2!AA$5/100*AA$3,2),0)</f>
        <v>#VALUE!</v>
      </c>
      <c r="AB16" s="2" t="e">
        <f ca="1">+IF(IFTA_Quarterly!$I33&gt;0,ROUND(IFTA_Quarterly!$I33*Int_Exchange_2!AB$5/100*AB$3,2),0)</f>
        <v>#VALUE!</v>
      </c>
      <c r="AC16" s="2" t="e">
        <f ca="1">+IF(IFTA_Quarterly!$I33&gt;0,ROUND(IFTA_Quarterly!$I33*Int_Exchange_2!AC$5/100*AC$3,2),0)</f>
        <v>#VALUE!</v>
      </c>
      <c r="AD16" s="2" t="e">
        <f ca="1">+IF(IFTA_Quarterly!$I33&gt;0,ROUND(IFTA_Quarterly!$I33*Int_Exchange_2!AD$5/100*AD$3,2),0)</f>
        <v>#VALUE!</v>
      </c>
      <c r="AE16" s="2" t="e">
        <f ca="1">+IF(IFTA_Quarterly!$I33&gt;0,ROUND(IFTA_Quarterly!$I33*Int_Exchange_2!AE$5/100*AE$3,2),0)</f>
        <v>#VALUE!</v>
      </c>
      <c r="AF16" s="2" t="e">
        <f ca="1">+IF(IFTA_Quarterly!$I33&gt;0,ROUND(IFTA_Quarterly!$I33*Int_Exchange_2!AF$5/100*AF$3,2),0)</f>
        <v>#VALUE!</v>
      </c>
      <c r="AG16" s="2" t="e">
        <f ca="1">+IF(IFTA_Quarterly!$I33&gt;0,ROUND(IFTA_Quarterly!$I33*Int_Exchange_2!AG$5/100*AG$3,2),0)</f>
        <v>#VALUE!</v>
      </c>
      <c r="AH16" s="2" t="e">
        <f ca="1">+IF(IFTA_Quarterly!$I33&gt;0,ROUND(IFTA_Quarterly!$I33*Int_Exchange_2!AH$5/100*AH$3,2),0)</f>
        <v>#VALUE!</v>
      </c>
      <c r="AI16" s="2" t="e">
        <f ca="1">+IF(IFTA_Quarterly!$I33&gt;0,ROUND(IFTA_Quarterly!$I33*Int_Exchange_2!AI$5/100*AI$3,2),0)</f>
        <v>#VALUE!</v>
      </c>
      <c r="AJ16" s="2" t="e">
        <f ca="1">+IF(IFTA_Quarterly!$I33&gt;0,ROUND(IFTA_Quarterly!$I33*Int_Exchange_2!AJ$5/100*AJ$3,2),0)</f>
        <v>#VALUE!</v>
      </c>
      <c r="AK16" s="2" t="e">
        <f ca="1">+IF(IFTA_Quarterly!$I33&gt;0,ROUND(IFTA_Quarterly!$I33*Int_Exchange_2!AK$5/100*AK$3,2),0)</f>
        <v>#VALUE!</v>
      </c>
      <c r="AL16" s="2" t="e">
        <f ca="1">+IF(IFTA_Quarterly!$I33&gt;0,ROUND(IFTA_Quarterly!$I33*Int_Exchange_2!AL$5/100*AL$3,2),0)</f>
        <v>#VALUE!</v>
      </c>
    </row>
    <row r="17" spans="1:38" x14ac:dyDescent="0.25">
      <c r="A17" s="2" t="s">
        <v>31</v>
      </c>
      <c r="B17" s="2" t="str">
        <f t="shared" ca="1" si="43"/>
        <v/>
      </c>
      <c r="C17" s="2" t="e">
        <f ca="1">+IF(IFTA_Quarterly!$I34&gt;0,ROUND(IFTA_Quarterly!$I34*Int_Exchange_2!C$5/100*C$3,2),0)</f>
        <v>#VALUE!</v>
      </c>
      <c r="D17" s="2" t="e">
        <f ca="1">+IF(IFTA_Quarterly!$I34&gt;0,ROUND(IFTA_Quarterly!$I34*Int_Exchange_2!D$5/100*D$3,2),0)</f>
        <v>#VALUE!</v>
      </c>
      <c r="E17" s="2" t="e">
        <f ca="1">+IF(IFTA_Quarterly!$I34&gt;0,ROUND(IFTA_Quarterly!$I34*Int_Exchange_2!E$5/100*E$3,2),0)</f>
        <v>#VALUE!</v>
      </c>
      <c r="F17" s="2" t="e">
        <f ca="1">+IF(IFTA_Quarterly!$I34&gt;0,ROUND(IFTA_Quarterly!$I34*Int_Exchange_2!F$5/100*F$3,2),0)</f>
        <v>#VALUE!</v>
      </c>
      <c r="G17" s="2" t="e">
        <f ca="1">+IF(IFTA_Quarterly!$I34&gt;0,ROUND(IFTA_Quarterly!$I34*Int_Exchange_2!G$5/100*G$3,2),0)</f>
        <v>#VALUE!</v>
      </c>
      <c r="H17" s="2" t="e">
        <f ca="1">+IF(IFTA_Quarterly!$I34&gt;0,ROUND(IFTA_Quarterly!$I34*Int_Exchange_2!H$5/100*H$3,2),0)</f>
        <v>#VALUE!</v>
      </c>
      <c r="I17" s="2" t="e">
        <f ca="1">+IF(IFTA_Quarterly!$I34&gt;0,ROUND(IFTA_Quarterly!$I34*Int_Exchange_2!I$5/100*I$3,2),0)</f>
        <v>#VALUE!</v>
      </c>
      <c r="J17" s="2" t="e">
        <f ca="1">+IF(IFTA_Quarterly!$I34&gt;0,ROUND(IFTA_Quarterly!$I34*Int_Exchange_2!J$5/100*J$3,2),0)</f>
        <v>#VALUE!</v>
      </c>
      <c r="K17" s="2" t="e">
        <f ca="1">+IF(IFTA_Quarterly!$I34&gt;0,ROUND(IFTA_Quarterly!$I34*Int_Exchange_2!K$5/100*K$3,2),0)</f>
        <v>#VALUE!</v>
      </c>
      <c r="L17" s="2" t="e">
        <f ca="1">+IF(IFTA_Quarterly!$I34&gt;0,ROUND(IFTA_Quarterly!$I34*Int_Exchange_2!L$5/100*L$3,2),0)</f>
        <v>#VALUE!</v>
      </c>
      <c r="M17" s="2" t="e">
        <f ca="1">+IF(IFTA_Quarterly!$I34&gt;0,ROUND(IFTA_Quarterly!$I34*Int_Exchange_2!M$5/100*M$3,2),0)</f>
        <v>#VALUE!</v>
      </c>
      <c r="N17" s="2" t="e">
        <f ca="1">+IF(IFTA_Quarterly!$I34&gt;0,ROUND(IFTA_Quarterly!$I34*Int_Exchange_2!N$5/100*N$3,2),0)</f>
        <v>#VALUE!</v>
      </c>
      <c r="O17" s="2" t="e">
        <f ca="1">+IF(IFTA_Quarterly!$I34&gt;0,ROUND(IFTA_Quarterly!$I34*Int_Exchange_2!O$5/100*O$3,2),0)</f>
        <v>#VALUE!</v>
      </c>
      <c r="P17" s="2" t="e">
        <f ca="1">+IF(IFTA_Quarterly!$I34&gt;0,ROUND(IFTA_Quarterly!$I34*Int_Exchange_2!P$5/100*P$3,2),0)</f>
        <v>#VALUE!</v>
      </c>
      <c r="Q17" s="2" t="e">
        <f ca="1">+IF(IFTA_Quarterly!$I34&gt;0,ROUND(IFTA_Quarterly!$I34*Int_Exchange_2!Q$5/100*Q$3,2),0)</f>
        <v>#VALUE!</v>
      </c>
      <c r="R17" s="2" t="e">
        <f ca="1">+IF(IFTA_Quarterly!$I34&gt;0,ROUND(IFTA_Quarterly!$I34*Int_Exchange_2!R$5/100*R$3,2),0)</f>
        <v>#VALUE!</v>
      </c>
      <c r="S17" s="2" t="e">
        <f ca="1">+IF(IFTA_Quarterly!$I34&gt;0,ROUND(IFTA_Quarterly!$I34*Int_Exchange_2!S$5/100*S$3,2),0)</f>
        <v>#VALUE!</v>
      </c>
      <c r="T17" s="2" t="e">
        <f ca="1">+IF(IFTA_Quarterly!$I34&gt;0,ROUND(IFTA_Quarterly!$I34*Int_Exchange_2!T$5/100*T$3,2),0)</f>
        <v>#VALUE!</v>
      </c>
      <c r="U17" s="2" t="e">
        <f ca="1">+IF(IFTA_Quarterly!$I34&gt;0,ROUND(IFTA_Quarterly!$I34*Int_Exchange_2!U$5/100*U$3,2),0)</f>
        <v>#VALUE!</v>
      </c>
      <c r="V17" s="2" t="e">
        <f ca="1">+IF(IFTA_Quarterly!$I34&gt;0,ROUND(IFTA_Quarterly!$I34*Int_Exchange_2!V$5/100*V$3,2),0)</f>
        <v>#VALUE!</v>
      </c>
      <c r="W17" s="2" t="e">
        <f ca="1">+IF(IFTA_Quarterly!$I34&gt;0,ROUND(IFTA_Quarterly!$I34*Int_Exchange_2!W$5/100*W$3,2),0)</f>
        <v>#VALUE!</v>
      </c>
      <c r="X17" s="2" t="e">
        <f ca="1">+IF(IFTA_Quarterly!$I34&gt;0,ROUND(IFTA_Quarterly!$I34*Int_Exchange_2!X$5/100*X$3,2),0)</f>
        <v>#VALUE!</v>
      </c>
      <c r="Y17" s="2" t="e">
        <f ca="1">+IF(IFTA_Quarterly!$I34&gt;0,ROUND(IFTA_Quarterly!$I34*Int_Exchange_2!Y$5/100*Y$3,2),0)</f>
        <v>#VALUE!</v>
      </c>
      <c r="Z17" s="2" t="e">
        <f ca="1">+IF(IFTA_Quarterly!$I34&gt;0,ROUND(IFTA_Quarterly!$I34*Int_Exchange_2!Z$5/100*Z$3,2),0)</f>
        <v>#VALUE!</v>
      </c>
      <c r="AA17" s="2" t="e">
        <f ca="1">+IF(IFTA_Quarterly!$I34&gt;0,ROUND(IFTA_Quarterly!$I34*Int_Exchange_2!AA$5/100*AA$3,2),0)</f>
        <v>#VALUE!</v>
      </c>
      <c r="AB17" s="2" t="e">
        <f ca="1">+IF(IFTA_Quarterly!$I34&gt;0,ROUND(IFTA_Quarterly!$I34*Int_Exchange_2!AB$5/100*AB$3,2),0)</f>
        <v>#VALUE!</v>
      </c>
      <c r="AC17" s="2" t="e">
        <f ca="1">+IF(IFTA_Quarterly!$I34&gt;0,ROUND(IFTA_Quarterly!$I34*Int_Exchange_2!AC$5/100*AC$3,2),0)</f>
        <v>#VALUE!</v>
      </c>
      <c r="AD17" s="2" t="e">
        <f ca="1">+IF(IFTA_Quarterly!$I34&gt;0,ROUND(IFTA_Quarterly!$I34*Int_Exchange_2!AD$5/100*AD$3,2),0)</f>
        <v>#VALUE!</v>
      </c>
      <c r="AE17" s="2" t="e">
        <f ca="1">+IF(IFTA_Quarterly!$I34&gt;0,ROUND(IFTA_Quarterly!$I34*Int_Exchange_2!AE$5/100*AE$3,2),0)</f>
        <v>#VALUE!</v>
      </c>
      <c r="AF17" s="2" t="e">
        <f ca="1">+IF(IFTA_Quarterly!$I34&gt;0,ROUND(IFTA_Quarterly!$I34*Int_Exchange_2!AF$5/100*AF$3,2),0)</f>
        <v>#VALUE!</v>
      </c>
      <c r="AG17" s="2" t="e">
        <f ca="1">+IF(IFTA_Quarterly!$I34&gt;0,ROUND(IFTA_Quarterly!$I34*Int_Exchange_2!AG$5/100*AG$3,2),0)</f>
        <v>#VALUE!</v>
      </c>
      <c r="AH17" s="2" t="e">
        <f ca="1">+IF(IFTA_Quarterly!$I34&gt;0,ROUND(IFTA_Quarterly!$I34*Int_Exchange_2!AH$5/100*AH$3,2),0)</f>
        <v>#VALUE!</v>
      </c>
      <c r="AI17" s="2" t="e">
        <f ca="1">+IF(IFTA_Quarterly!$I34&gt;0,ROUND(IFTA_Quarterly!$I34*Int_Exchange_2!AI$5/100*AI$3,2),0)</f>
        <v>#VALUE!</v>
      </c>
      <c r="AJ17" s="2" t="e">
        <f ca="1">+IF(IFTA_Quarterly!$I34&gt;0,ROUND(IFTA_Quarterly!$I34*Int_Exchange_2!AJ$5/100*AJ$3,2),0)</f>
        <v>#VALUE!</v>
      </c>
      <c r="AK17" s="2" t="e">
        <f ca="1">+IF(IFTA_Quarterly!$I34&gt;0,ROUND(IFTA_Quarterly!$I34*Int_Exchange_2!AK$5/100*AK$3,2),0)</f>
        <v>#VALUE!</v>
      </c>
      <c r="AL17" s="2" t="e">
        <f ca="1">+IF(IFTA_Quarterly!$I34&gt;0,ROUND(IFTA_Quarterly!$I34*Int_Exchange_2!AL$5/100*AL$3,2),0)</f>
        <v>#VALUE!</v>
      </c>
    </row>
    <row r="18" spans="1:38" x14ac:dyDescent="0.25">
      <c r="A18" s="2" t="s">
        <v>32</v>
      </c>
      <c r="B18" s="2" t="str">
        <f t="shared" ca="1" si="43"/>
        <v/>
      </c>
      <c r="C18" s="2" t="e">
        <f ca="1">+IF(IFTA_Quarterly!$I35&gt;0,ROUND(IFTA_Quarterly!$I35*Int_Exchange_2!C$5/100*C$3,2),0)</f>
        <v>#VALUE!</v>
      </c>
      <c r="D18" s="2" t="e">
        <f ca="1">+IF(IFTA_Quarterly!$I35&gt;0,ROUND(IFTA_Quarterly!$I35*Int_Exchange_2!D$5/100*D$3,2),0)</f>
        <v>#VALUE!</v>
      </c>
      <c r="E18" s="2" t="e">
        <f ca="1">+IF(IFTA_Quarterly!$I35&gt;0,ROUND(IFTA_Quarterly!$I35*Int_Exchange_2!E$5/100*E$3,2),0)</f>
        <v>#VALUE!</v>
      </c>
      <c r="F18" s="2" t="e">
        <f ca="1">+IF(IFTA_Quarterly!$I35&gt;0,ROUND(IFTA_Quarterly!$I35*Int_Exchange_2!F$5/100*F$3,2),0)</f>
        <v>#VALUE!</v>
      </c>
      <c r="G18" s="2" t="e">
        <f ca="1">+IF(IFTA_Quarterly!$I35&gt;0,ROUND(IFTA_Quarterly!$I35*Int_Exchange_2!G$5/100*G$3,2),0)</f>
        <v>#VALUE!</v>
      </c>
      <c r="H18" s="2" t="e">
        <f ca="1">+IF(IFTA_Quarterly!$I35&gt;0,ROUND(IFTA_Quarterly!$I35*Int_Exchange_2!H$5/100*H$3,2),0)</f>
        <v>#VALUE!</v>
      </c>
      <c r="I18" s="2" t="e">
        <f ca="1">+IF(IFTA_Quarterly!$I35&gt;0,ROUND(IFTA_Quarterly!$I35*Int_Exchange_2!I$5/100*I$3,2),0)</f>
        <v>#VALUE!</v>
      </c>
      <c r="J18" s="2" t="e">
        <f ca="1">+IF(IFTA_Quarterly!$I35&gt;0,ROUND(IFTA_Quarterly!$I35*Int_Exchange_2!J$5/100*J$3,2),0)</f>
        <v>#VALUE!</v>
      </c>
      <c r="K18" s="2" t="e">
        <f ca="1">+IF(IFTA_Quarterly!$I35&gt;0,ROUND(IFTA_Quarterly!$I35*Int_Exchange_2!K$5/100*K$3,2),0)</f>
        <v>#VALUE!</v>
      </c>
      <c r="L18" s="2" t="e">
        <f ca="1">+IF(IFTA_Quarterly!$I35&gt;0,ROUND(IFTA_Quarterly!$I35*Int_Exchange_2!L$5/100*L$3,2),0)</f>
        <v>#VALUE!</v>
      </c>
      <c r="M18" s="2" t="e">
        <f ca="1">+IF(IFTA_Quarterly!$I35&gt;0,ROUND(IFTA_Quarterly!$I35*Int_Exchange_2!M$5/100*M$3,2),0)</f>
        <v>#VALUE!</v>
      </c>
      <c r="N18" s="2" t="e">
        <f ca="1">+IF(IFTA_Quarterly!$I35&gt;0,ROUND(IFTA_Quarterly!$I35*Int_Exchange_2!N$5/100*N$3,2),0)</f>
        <v>#VALUE!</v>
      </c>
      <c r="O18" s="2" t="e">
        <f ca="1">+IF(IFTA_Quarterly!$I35&gt;0,ROUND(IFTA_Quarterly!$I35*Int_Exchange_2!O$5/100*O$3,2),0)</f>
        <v>#VALUE!</v>
      </c>
      <c r="P18" s="2" t="e">
        <f ca="1">+IF(IFTA_Quarterly!$I35&gt;0,ROUND(IFTA_Quarterly!$I35*Int_Exchange_2!P$5/100*P$3,2),0)</f>
        <v>#VALUE!</v>
      </c>
      <c r="Q18" s="2" t="e">
        <f ca="1">+IF(IFTA_Quarterly!$I35&gt;0,ROUND(IFTA_Quarterly!$I35*Int_Exchange_2!Q$5/100*Q$3,2),0)</f>
        <v>#VALUE!</v>
      </c>
      <c r="R18" s="2" t="e">
        <f ca="1">+IF(IFTA_Quarterly!$I35&gt;0,ROUND(IFTA_Quarterly!$I35*Int_Exchange_2!R$5/100*R$3,2),0)</f>
        <v>#VALUE!</v>
      </c>
      <c r="S18" s="2" t="e">
        <f ca="1">+IF(IFTA_Quarterly!$I35&gt;0,ROUND(IFTA_Quarterly!$I35*Int_Exchange_2!S$5/100*S$3,2),0)</f>
        <v>#VALUE!</v>
      </c>
      <c r="T18" s="2" t="e">
        <f ca="1">+IF(IFTA_Quarterly!$I35&gt;0,ROUND(IFTA_Quarterly!$I35*Int_Exchange_2!T$5/100*T$3,2),0)</f>
        <v>#VALUE!</v>
      </c>
      <c r="U18" s="2" t="e">
        <f ca="1">+IF(IFTA_Quarterly!$I35&gt;0,ROUND(IFTA_Quarterly!$I35*Int_Exchange_2!U$5/100*U$3,2),0)</f>
        <v>#VALUE!</v>
      </c>
      <c r="V18" s="2" t="e">
        <f ca="1">+IF(IFTA_Quarterly!$I35&gt;0,ROUND(IFTA_Quarterly!$I35*Int_Exchange_2!V$5/100*V$3,2),0)</f>
        <v>#VALUE!</v>
      </c>
      <c r="W18" s="2" t="e">
        <f ca="1">+IF(IFTA_Quarterly!$I35&gt;0,ROUND(IFTA_Quarterly!$I35*Int_Exchange_2!W$5/100*W$3,2),0)</f>
        <v>#VALUE!</v>
      </c>
      <c r="X18" s="2" t="e">
        <f ca="1">+IF(IFTA_Quarterly!$I35&gt;0,ROUND(IFTA_Quarterly!$I35*Int_Exchange_2!X$5/100*X$3,2),0)</f>
        <v>#VALUE!</v>
      </c>
      <c r="Y18" s="2" t="e">
        <f ca="1">+IF(IFTA_Quarterly!$I35&gt;0,ROUND(IFTA_Quarterly!$I35*Int_Exchange_2!Y$5/100*Y$3,2),0)</f>
        <v>#VALUE!</v>
      </c>
      <c r="Z18" s="2" t="e">
        <f ca="1">+IF(IFTA_Quarterly!$I35&gt;0,ROUND(IFTA_Quarterly!$I35*Int_Exchange_2!Z$5/100*Z$3,2),0)</f>
        <v>#VALUE!</v>
      </c>
      <c r="AA18" s="2" t="e">
        <f ca="1">+IF(IFTA_Quarterly!$I35&gt;0,ROUND(IFTA_Quarterly!$I35*Int_Exchange_2!AA$5/100*AA$3,2),0)</f>
        <v>#VALUE!</v>
      </c>
      <c r="AB18" s="2" t="e">
        <f ca="1">+IF(IFTA_Quarterly!$I35&gt;0,ROUND(IFTA_Quarterly!$I35*Int_Exchange_2!AB$5/100*AB$3,2),0)</f>
        <v>#VALUE!</v>
      </c>
      <c r="AC18" s="2" t="e">
        <f ca="1">+IF(IFTA_Quarterly!$I35&gt;0,ROUND(IFTA_Quarterly!$I35*Int_Exchange_2!AC$5/100*AC$3,2),0)</f>
        <v>#VALUE!</v>
      </c>
      <c r="AD18" s="2" t="e">
        <f ca="1">+IF(IFTA_Quarterly!$I35&gt;0,ROUND(IFTA_Quarterly!$I35*Int_Exchange_2!AD$5/100*AD$3,2),0)</f>
        <v>#VALUE!</v>
      </c>
      <c r="AE18" s="2" t="e">
        <f ca="1">+IF(IFTA_Quarterly!$I35&gt;0,ROUND(IFTA_Quarterly!$I35*Int_Exchange_2!AE$5/100*AE$3,2),0)</f>
        <v>#VALUE!</v>
      </c>
      <c r="AF18" s="2" t="e">
        <f ca="1">+IF(IFTA_Quarterly!$I35&gt;0,ROUND(IFTA_Quarterly!$I35*Int_Exchange_2!AF$5/100*AF$3,2),0)</f>
        <v>#VALUE!</v>
      </c>
      <c r="AG18" s="2" t="e">
        <f ca="1">+IF(IFTA_Quarterly!$I35&gt;0,ROUND(IFTA_Quarterly!$I35*Int_Exchange_2!AG$5/100*AG$3,2),0)</f>
        <v>#VALUE!</v>
      </c>
      <c r="AH18" s="2" t="e">
        <f ca="1">+IF(IFTA_Quarterly!$I35&gt;0,ROUND(IFTA_Quarterly!$I35*Int_Exchange_2!AH$5/100*AH$3,2),0)</f>
        <v>#VALUE!</v>
      </c>
      <c r="AI18" s="2" t="e">
        <f ca="1">+IF(IFTA_Quarterly!$I35&gt;0,ROUND(IFTA_Quarterly!$I35*Int_Exchange_2!AI$5/100*AI$3,2),0)</f>
        <v>#VALUE!</v>
      </c>
      <c r="AJ18" s="2" t="e">
        <f ca="1">+IF(IFTA_Quarterly!$I35&gt;0,ROUND(IFTA_Quarterly!$I35*Int_Exchange_2!AJ$5/100*AJ$3,2),0)</f>
        <v>#VALUE!</v>
      </c>
      <c r="AK18" s="2" t="e">
        <f ca="1">+IF(IFTA_Quarterly!$I35&gt;0,ROUND(IFTA_Quarterly!$I35*Int_Exchange_2!AK$5/100*AK$3,2),0)</f>
        <v>#VALUE!</v>
      </c>
      <c r="AL18" s="2" t="e">
        <f ca="1">+IF(IFTA_Quarterly!$I35&gt;0,ROUND(IFTA_Quarterly!$I35*Int_Exchange_2!AL$5/100*AL$3,2),0)</f>
        <v>#VALUE!</v>
      </c>
    </row>
    <row r="19" spans="1:38" x14ac:dyDescent="0.25">
      <c r="A19" s="2" t="s">
        <v>33</v>
      </c>
      <c r="B19" s="2" t="str">
        <f t="shared" ca="1" si="43"/>
        <v/>
      </c>
      <c r="C19" s="2" t="e">
        <f ca="1">+IF(IFTA_Quarterly!$I36&gt;0,ROUND(IFTA_Quarterly!$I36*Int_Exchange_2!C$5/100*C$3,2),0)</f>
        <v>#VALUE!</v>
      </c>
      <c r="D19" s="2" t="e">
        <f ca="1">+IF(IFTA_Quarterly!$I36&gt;0,ROUND(IFTA_Quarterly!$I36*Int_Exchange_2!D$5/100*D$3,2),0)</f>
        <v>#VALUE!</v>
      </c>
      <c r="E19" s="2" t="e">
        <f ca="1">+IF(IFTA_Quarterly!$I36&gt;0,ROUND(IFTA_Quarterly!$I36*Int_Exchange_2!E$5/100*E$3,2),0)</f>
        <v>#VALUE!</v>
      </c>
      <c r="F19" s="2" t="e">
        <f ca="1">+IF(IFTA_Quarterly!$I36&gt;0,ROUND(IFTA_Quarterly!$I36*Int_Exchange_2!F$5/100*F$3,2),0)</f>
        <v>#VALUE!</v>
      </c>
      <c r="G19" s="2" t="e">
        <f ca="1">+IF(IFTA_Quarterly!$I36&gt;0,ROUND(IFTA_Quarterly!$I36*Int_Exchange_2!G$5/100*G$3,2),0)</f>
        <v>#VALUE!</v>
      </c>
      <c r="H19" s="2" t="e">
        <f ca="1">+IF(IFTA_Quarterly!$I36&gt;0,ROUND(IFTA_Quarterly!$I36*Int_Exchange_2!H$5/100*H$3,2),0)</f>
        <v>#VALUE!</v>
      </c>
      <c r="I19" s="2" t="e">
        <f ca="1">+IF(IFTA_Quarterly!$I36&gt;0,ROUND(IFTA_Quarterly!$I36*Int_Exchange_2!I$5/100*I$3,2),0)</f>
        <v>#VALUE!</v>
      </c>
      <c r="J19" s="2" t="e">
        <f ca="1">+IF(IFTA_Quarterly!$I36&gt;0,ROUND(IFTA_Quarterly!$I36*Int_Exchange_2!J$5/100*J$3,2),0)</f>
        <v>#VALUE!</v>
      </c>
      <c r="K19" s="2" t="e">
        <f ca="1">+IF(IFTA_Quarterly!$I36&gt;0,ROUND(IFTA_Quarterly!$I36*Int_Exchange_2!K$5/100*K$3,2),0)</f>
        <v>#VALUE!</v>
      </c>
      <c r="L19" s="2" t="e">
        <f ca="1">+IF(IFTA_Quarterly!$I36&gt;0,ROUND(IFTA_Quarterly!$I36*Int_Exchange_2!L$5/100*L$3,2),0)</f>
        <v>#VALUE!</v>
      </c>
      <c r="M19" s="2" t="e">
        <f ca="1">+IF(IFTA_Quarterly!$I36&gt;0,ROUND(IFTA_Quarterly!$I36*Int_Exchange_2!M$5/100*M$3,2),0)</f>
        <v>#VALUE!</v>
      </c>
      <c r="N19" s="2" t="e">
        <f ca="1">+IF(IFTA_Quarterly!$I36&gt;0,ROUND(IFTA_Quarterly!$I36*Int_Exchange_2!N$5/100*N$3,2),0)</f>
        <v>#VALUE!</v>
      </c>
      <c r="O19" s="2" t="e">
        <f ca="1">+IF(IFTA_Quarterly!$I36&gt;0,ROUND(IFTA_Quarterly!$I36*Int_Exchange_2!O$5/100*O$3,2),0)</f>
        <v>#VALUE!</v>
      </c>
      <c r="P19" s="2" t="e">
        <f ca="1">+IF(IFTA_Quarterly!$I36&gt;0,ROUND(IFTA_Quarterly!$I36*Int_Exchange_2!P$5/100*P$3,2),0)</f>
        <v>#VALUE!</v>
      </c>
      <c r="Q19" s="2" t="e">
        <f ca="1">+IF(IFTA_Quarterly!$I36&gt;0,ROUND(IFTA_Quarterly!$I36*Int_Exchange_2!Q$5/100*Q$3,2),0)</f>
        <v>#VALUE!</v>
      </c>
      <c r="R19" s="2" t="e">
        <f ca="1">+IF(IFTA_Quarterly!$I36&gt;0,ROUND(IFTA_Quarterly!$I36*Int_Exchange_2!R$5/100*R$3,2),0)</f>
        <v>#VALUE!</v>
      </c>
      <c r="S19" s="2" t="e">
        <f ca="1">+IF(IFTA_Quarterly!$I36&gt;0,ROUND(IFTA_Quarterly!$I36*Int_Exchange_2!S$5/100*S$3,2),0)</f>
        <v>#VALUE!</v>
      </c>
      <c r="T19" s="2" t="e">
        <f ca="1">+IF(IFTA_Quarterly!$I36&gt;0,ROUND(IFTA_Quarterly!$I36*Int_Exchange_2!T$5/100*T$3,2),0)</f>
        <v>#VALUE!</v>
      </c>
      <c r="U19" s="2" t="e">
        <f ca="1">+IF(IFTA_Quarterly!$I36&gt;0,ROUND(IFTA_Quarterly!$I36*Int_Exchange_2!U$5/100*U$3,2),0)</f>
        <v>#VALUE!</v>
      </c>
      <c r="V19" s="2" t="e">
        <f ca="1">+IF(IFTA_Quarterly!$I36&gt;0,ROUND(IFTA_Quarterly!$I36*Int_Exchange_2!V$5/100*V$3,2),0)</f>
        <v>#VALUE!</v>
      </c>
      <c r="W19" s="2" t="e">
        <f ca="1">+IF(IFTA_Quarterly!$I36&gt;0,ROUND(IFTA_Quarterly!$I36*Int_Exchange_2!W$5/100*W$3,2),0)</f>
        <v>#VALUE!</v>
      </c>
      <c r="X19" s="2" t="e">
        <f ca="1">+IF(IFTA_Quarterly!$I36&gt;0,ROUND(IFTA_Quarterly!$I36*Int_Exchange_2!X$5/100*X$3,2),0)</f>
        <v>#VALUE!</v>
      </c>
      <c r="Y19" s="2" t="e">
        <f ca="1">+IF(IFTA_Quarterly!$I36&gt;0,ROUND(IFTA_Quarterly!$I36*Int_Exchange_2!Y$5/100*Y$3,2),0)</f>
        <v>#VALUE!</v>
      </c>
      <c r="Z19" s="2" t="e">
        <f ca="1">+IF(IFTA_Quarterly!$I36&gt;0,ROUND(IFTA_Quarterly!$I36*Int_Exchange_2!Z$5/100*Z$3,2),0)</f>
        <v>#VALUE!</v>
      </c>
      <c r="AA19" s="2" t="e">
        <f ca="1">+IF(IFTA_Quarterly!$I36&gt;0,ROUND(IFTA_Quarterly!$I36*Int_Exchange_2!AA$5/100*AA$3,2),0)</f>
        <v>#VALUE!</v>
      </c>
      <c r="AB19" s="2" t="e">
        <f ca="1">+IF(IFTA_Quarterly!$I36&gt;0,ROUND(IFTA_Quarterly!$I36*Int_Exchange_2!AB$5/100*AB$3,2),0)</f>
        <v>#VALUE!</v>
      </c>
      <c r="AC19" s="2" t="e">
        <f ca="1">+IF(IFTA_Quarterly!$I36&gt;0,ROUND(IFTA_Quarterly!$I36*Int_Exchange_2!AC$5/100*AC$3,2),0)</f>
        <v>#VALUE!</v>
      </c>
      <c r="AD19" s="2" t="e">
        <f ca="1">+IF(IFTA_Quarterly!$I36&gt;0,ROUND(IFTA_Quarterly!$I36*Int_Exchange_2!AD$5/100*AD$3,2),0)</f>
        <v>#VALUE!</v>
      </c>
      <c r="AE19" s="2" t="e">
        <f ca="1">+IF(IFTA_Quarterly!$I36&gt;0,ROUND(IFTA_Quarterly!$I36*Int_Exchange_2!AE$5/100*AE$3,2),0)</f>
        <v>#VALUE!</v>
      </c>
      <c r="AF19" s="2" t="e">
        <f ca="1">+IF(IFTA_Quarterly!$I36&gt;0,ROUND(IFTA_Quarterly!$I36*Int_Exchange_2!AF$5/100*AF$3,2),0)</f>
        <v>#VALUE!</v>
      </c>
      <c r="AG19" s="2" t="e">
        <f ca="1">+IF(IFTA_Quarterly!$I36&gt;0,ROUND(IFTA_Quarterly!$I36*Int_Exchange_2!AG$5/100*AG$3,2),0)</f>
        <v>#VALUE!</v>
      </c>
      <c r="AH19" s="2" t="e">
        <f ca="1">+IF(IFTA_Quarterly!$I36&gt;0,ROUND(IFTA_Quarterly!$I36*Int_Exchange_2!AH$5/100*AH$3,2),0)</f>
        <v>#VALUE!</v>
      </c>
      <c r="AI19" s="2" t="e">
        <f ca="1">+IF(IFTA_Quarterly!$I36&gt;0,ROUND(IFTA_Quarterly!$I36*Int_Exchange_2!AI$5/100*AI$3,2),0)</f>
        <v>#VALUE!</v>
      </c>
      <c r="AJ19" s="2" t="e">
        <f ca="1">+IF(IFTA_Quarterly!$I36&gt;0,ROUND(IFTA_Quarterly!$I36*Int_Exchange_2!AJ$5/100*AJ$3,2),0)</f>
        <v>#VALUE!</v>
      </c>
      <c r="AK19" s="2" t="e">
        <f ca="1">+IF(IFTA_Quarterly!$I36&gt;0,ROUND(IFTA_Quarterly!$I36*Int_Exchange_2!AK$5/100*AK$3,2),0)</f>
        <v>#VALUE!</v>
      </c>
      <c r="AL19" s="2" t="e">
        <f ca="1">+IF(IFTA_Quarterly!$I36&gt;0,ROUND(IFTA_Quarterly!$I36*Int_Exchange_2!AL$5/100*AL$3,2),0)</f>
        <v>#VALUE!</v>
      </c>
    </row>
    <row r="20" spans="1:38" x14ac:dyDescent="0.25">
      <c r="A20" s="2" t="s">
        <v>34</v>
      </c>
      <c r="B20" s="2" t="str">
        <f t="shared" ca="1" si="43"/>
        <v/>
      </c>
      <c r="C20" s="2" t="e">
        <f ca="1">+IF(IFTA_Quarterly!$I37&gt;0,ROUND(IFTA_Quarterly!$I37*Int_Exchange_2!C$5/100*C$3,2),0)</f>
        <v>#VALUE!</v>
      </c>
      <c r="D20" s="2" t="e">
        <f ca="1">+IF(IFTA_Quarterly!$I37&gt;0,ROUND(IFTA_Quarterly!$I37*Int_Exchange_2!D$5/100*D$3,2),0)</f>
        <v>#VALUE!</v>
      </c>
      <c r="E20" s="2" t="e">
        <f ca="1">+IF(IFTA_Quarterly!$I37&gt;0,ROUND(IFTA_Quarterly!$I37*Int_Exchange_2!E$5/100*E$3,2),0)</f>
        <v>#VALUE!</v>
      </c>
      <c r="F20" s="2" t="e">
        <f ca="1">+IF(IFTA_Quarterly!$I37&gt;0,ROUND(IFTA_Quarterly!$I37*Int_Exchange_2!F$5/100*F$3,2),0)</f>
        <v>#VALUE!</v>
      </c>
      <c r="G20" s="2" t="e">
        <f ca="1">+IF(IFTA_Quarterly!$I37&gt;0,ROUND(IFTA_Quarterly!$I37*Int_Exchange_2!G$5/100*G$3,2),0)</f>
        <v>#VALUE!</v>
      </c>
      <c r="H20" s="2" t="e">
        <f ca="1">+IF(IFTA_Quarterly!$I37&gt;0,ROUND(IFTA_Quarterly!$I37*Int_Exchange_2!H$5/100*H$3,2),0)</f>
        <v>#VALUE!</v>
      </c>
      <c r="I20" s="2" t="e">
        <f ca="1">+IF(IFTA_Quarterly!$I37&gt;0,ROUND(IFTA_Quarterly!$I37*Int_Exchange_2!I$5/100*I$3,2),0)</f>
        <v>#VALUE!</v>
      </c>
      <c r="J20" s="2" t="e">
        <f ca="1">+IF(IFTA_Quarterly!$I37&gt;0,ROUND(IFTA_Quarterly!$I37*Int_Exchange_2!J$5/100*J$3,2),0)</f>
        <v>#VALUE!</v>
      </c>
      <c r="K20" s="2" t="e">
        <f ca="1">+IF(IFTA_Quarterly!$I37&gt;0,ROUND(IFTA_Quarterly!$I37*Int_Exchange_2!K$5/100*K$3,2),0)</f>
        <v>#VALUE!</v>
      </c>
      <c r="L20" s="2" t="e">
        <f ca="1">+IF(IFTA_Quarterly!$I37&gt;0,ROUND(IFTA_Quarterly!$I37*Int_Exchange_2!L$5/100*L$3,2),0)</f>
        <v>#VALUE!</v>
      </c>
      <c r="M20" s="2" t="e">
        <f ca="1">+IF(IFTA_Quarterly!$I37&gt;0,ROUND(IFTA_Quarterly!$I37*Int_Exchange_2!M$5/100*M$3,2),0)</f>
        <v>#VALUE!</v>
      </c>
      <c r="N20" s="2" t="e">
        <f ca="1">+IF(IFTA_Quarterly!$I37&gt;0,ROUND(IFTA_Quarterly!$I37*Int_Exchange_2!N$5/100*N$3,2),0)</f>
        <v>#VALUE!</v>
      </c>
      <c r="O20" s="2" t="e">
        <f ca="1">+IF(IFTA_Quarterly!$I37&gt;0,ROUND(IFTA_Quarterly!$I37*Int_Exchange_2!O$5/100*O$3,2),0)</f>
        <v>#VALUE!</v>
      </c>
      <c r="P20" s="2" t="e">
        <f ca="1">+IF(IFTA_Quarterly!$I37&gt;0,ROUND(IFTA_Quarterly!$I37*Int_Exchange_2!P$5/100*P$3,2),0)</f>
        <v>#VALUE!</v>
      </c>
      <c r="Q20" s="2" t="e">
        <f ca="1">+IF(IFTA_Quarterly!$I37&gt;0,ROUND(IFTA_Quarterly!$I37*Int_Exchange_2!Q$5/100*Q$3,2),0)</f>
        <v>#VALUE!</v>
      </c>
      <c r="R20" s="2" t="e">
        <f ca="1">+IF(IFTA_Quarterly!$I37&gt;0,ROUND(IFTA_Quarterly!$I37*Int_Exchange_2!R$5/100*R$3,2),0)</f>
        <v>#VALUE!</v>
      </c>
      <c r="S20" s="2" t="e">
        <f ca="1">+IF(IFTA_Quarterly!$I37&gt;0,ROUND(IFTA_Quarterly!$I37*Int_Exchange_2!S$5/100*S$3,2),0)</f>
        <v>#VALUE!</v>
      </c>
      <c r="T20" s="2" t="e">
        <f ca="1">+IF(IFTA_Quarterly!$I37&gt;0,ROUND(IFTA_Quarterly!$I37*Int_Exchange_2!T$5/100*T$3,2),0)</f>
        <v>#VALUE!</v>
      </c>
      <c r="U20" s="2" t="e">
        <f ca="1">+IF(IFTA_Quarterly!$I37&gt;0,ROUND(IFTA_Quarterly!$I37*Int_Exchange_2!U$5/100*U$3,2),0)</f>
        <v>#VALUE!</v>
      </c>
      <c r="V20" s="2" t="e">
        <f ca="1">+IF(IFTA_Quarterly!$I37&gt;0,ROUND(IFTA_Quarterly!$I37*Int_Exchange_2!V$5/100*V$3,2),0)</f>
        <v>#VALUE!</v>
      </c>
      <c r="W20" s="2" t="e">
        <f ca="1">+IF(IFTA_Quarterly!$I37&gt;0,ROUND(IFTA_Quarterly!$I37*Int_Exchange_2!W$5/100*W$3,2),0)</f>
        <v>#VALUE!</v>
      </c>
      <c r="X20" s="2" t="e">
        <f ca="1">+IF(IFTA_Quarterly!$I37&gt;0,ROUND(IFTA_Quarterly!$I37*Int_Exchange_2!X$5/100*X$3,2),0)</f>
        <v>#VALUE!</v>
      </c>
      <c r="Y20" s="2" t="e">
        <f ca="1">+IF(IFTA_Quarterly!$I37&gt;0,ROUND(IFTA_Quarterly!$I37*Int_Exchange_2!Y$5/100*Y$3,2),0)</f>
        <v>#VALUE!</v>
      </c>
      <c r="Z20" s="2" t="e">
        <f ca="1">+IF(IFTA_Quarterly!$I37&gt;0,ROUND(IFTA_Quarterly!$I37*Int_Exchange_2!Z$5/100*Z$3,2),0)</f>
        <v>#VALUE!</v>
      </c>
      <c r="AA20" s="2" t="e">
        <f ca="1">+IF(IFTA_Quarterly!$I37&gt;0,ROUND(IFTA_Quarterly!$I37*Int_Exchange_2!AA$5/100*AA$3,2),0)</f>
        <v>#VALUE!</v>
      </c>
      <c r="AB20" s="2" t="e">
        <f ca="1">+IF(IFTA_Quarterly!$I37&gt;0,ROUND(IFTA_Quarterly!$I37*Int_Exchange_2!AB$5/100*AB$3,2),0)</f>
        <v>#VALUE!</v>
      </c>
      <c r="AC20" s="2" t="e">
        <f ca="1">+IF(IFTA_Quarterly!$I37&gt;0,ROUND(IFTA_Quarterly!$I37*Int_Exchange_2!AC$5/100*AC$3,2),0)</f>
        <v>#VALUE!</v>
      </c>
      <c r="AD20" s="2" t="e">
        <f ca="1">+IF(IFTA_Quarterly!$I37&gt;0,ROUND(IFTA_Quarterly!$I37*Int_Exchange_2!AD$5/100*AD$3,2),0)</f>
        <v>#VALUE!</v>
      </c>
      <c r="AE20" s="2" t="e">
        <f ca="1">+IF(IFTA_Quarterly!$I37&gt;0,ROUND(IFTA_Quarterly!$I37*Int_Exchange_2!AE$5/100*AE$3,2),0)</f>
        <v>#VALUE!</v>
      </c>
      <c r="AF20" s="2" t="e">
        <f ca="1">+IF(IFTA_Quarterly!$I37&gt;0,ROUND(IFTA_Quarterly!$I37*Int_Exchange_2!AF$5/100*AF$3,2),0)</f>
        <v>#VALUE!</v>
      </c>
      <c r="AG20" s="2" t="e">
        <f ca="1">+IF(IFTA_Quarterly!$I37&gt;0,ROUND(IFTA_Quarterly!$I37*Int_Exchange_2!AG$5/100*AG$3,2),0)</f>
        <v>#VALUE!</v>
      </c>
      <c r="AH20" s="2" t="e">
        <f ca="1">+IF(IFTA_Quarterly!$I37&gt;0,ROUND(IFTA_Quarterly!$I37*Int_Exchange_2!AH$5/100*AH$3,2),0)</f>
        <v>#VALUE!</v>
      </c>
      <c r="AI20" s="2" t="e">
        <f ca="1">+IF(IFTA_Quarterly!$I37&gt;0,ROUND(IFTA_Quarterly!$I37*Int_Exchange_2!AI$5/100*AI$3,2),0)</f>
        <v>#VALUE!</v>
      </c>
      <c r="AJ20" s="2" t="e">
        <f ca="1">+IF(IFTA_Quarterly!$I37&gt;0,ROUND(IFTA_Quarterly!$I37*Int_Exchange_2!AJ$5/100*AJ$3,2),0)</f>
        <v>#VALUE!</v>
      </c>
      <c r="AK20" s="2" t="e">
        <f ca="1">+IF(IFTA_Quarterly!$I37&gt;0,ROUND(IFTA_Quarterly!$I37*Int_Exchange_2!AK$5/100*AK$3,2),0)</f>
        <v>#VALUE!</v>
      </c>
      <c r="AL20" s="2" t="e">
        <f ca="1">+IF(IFTA_Quarterly!$I37&gt;0,ROUND(IFTA_Quarterly!$I37*Int_Exchange_2!AL$5/100*AL$3,2),0)</f>
        <v>#VALUE!</v>
      </c>
    </row>
    <row r="21" spans="1:38" x14ac:dyDescent="0.25">
      <c r="A21" s="2" t="s">
        <v>35</v>
      </c>
      <c r="B21" s="2" t="str">
        <f t="shared" ca="1" si="43"/>
        <v/>
      </c>
      <c r="C21" s="2" t="e">
        <f ca="1">+IF(IFTA_Quarterly!$I38&gt;0,ROUND(IFTA_Quarterly!$I38*Int_Exchange_2!C$5/100*C$3,2),0)</f>
        <v>#VALUE!</v>
      </c>
      <c r="D21" s="2" t="e">
        <f ca="1">+IF(IFTA_Quarterly!$I38&gt;0,ROUND(IFTA_Quarterly!$I38*Int_Exchange_2!D$5/100*D$3,2),0)</f>
        <v>#VALUE!</v>
      </c>
      <c r="E21" s="2" t="e">
        <f ca="1">+IF(IFTA_Quarterly!$I38&gt;0,ROUND(IFTA_Quarterly!$I38*Int_Exchange_2!E$5/100*E$3,2),0)</f>
        <v>#VALUE!</v>
      </c>
      <c r="F21" s="2" t="e">
        <f ca="1">+IF(IFTA_Quarterly!$I38&gt;0,ROUND(IFTA_Quarterly!$I38*Int_Exchange_2!F$5/100*F$3,2),0)</f>
        <v>#VALUE!</v>
      </c>
      <c r="G21" s="2" t="e">
        <f ca="1">+IF(IFTA_Quarterly!$I38&gt;0,ROUND(IFTA_Quarterly!$I38*Int_Exchange_2!G$5/100*G$3,2),0)</f>
        <v>#VALUE!</v>
      </c>
      <c r="H21" s="2" t="e">
        <f ca="1">+IF(IFTA_Quarterly!$I38&gt;0,ROUND(IFTA_Quarterly!$I38*Int_Exchange_2!H$5/100*H$3,2),0)</f>
        <v>#VALUE!</v>
      </c>
      <c r="I21" s="2" t="e">
        <f ca="1">+IF(IFTA_Quarterly!$I38&gt;0,ROUND(IFTA_Quarterly!$I38*Int_Exchange_2!I$5/100*I$3,2),0)</f>
        <v>#VALUE!</v>
      </c>
      <c r="J21" s="2" t="e">
        <f ca="1">+IF(IFTA_Quarterly!$I38&gt;0,ROUND(IFTA_Quarterly!$I38*Int_Exchange_2!J$5/100*J$3,2),0)</f>
        <v>#VALUE!</v>
      </c>
      <c r="K21" s="2" t="e">
        <f ca="1">+IF(IFTA_Quarterly!$I38&gt;0,ROUND(IFTA_Quarterly!$I38*Int_Exchange_2!K$5/100*K$3,2),0)</f>
        <v>#VALUE!</v>
      </c>
      <c r="L21" s="2" t="e">
        <f ca="1">+IF(IFTA_Quarterly!$I38&gt;0,ROUND(IFTA_Quarterly!$I38*Int_Exchange_2!L$5/100*L$3,2),0)</f>
        <v>#VALUE!</v>
      </c>
      <c r="M21" s="2" t="e">
        <f ca="1">+IF(IFTA_Quarterly!$I38&gt;0,ROUND(IFTA_Quarterly!$I38*Int_Exchange_2!M$5/100*M$3,2),0)</f>
        <v>#VALUE!</v>
      </c>
      <c r="N21" s="2" t="e">
        <f ca="1">+IF(IFTA_Quarterly!$I38&gt;0,ROUND(IFTA_Quarterly!$I38*Int_Exchange_2!N$5/100*N$3,2),0)</f>
        <v>#VALUE!</v>
      </c>
      <c r="O21" s="2" t="e">
        <f ca="1">+IF(IFTA_Quarterly!$I38&gt;0,ROUND(IFTA_Quarterly!$I38*Int_Exchange_2!O$5/100*O$3,2),0)</f>
        <v>#VALUE!</v>
      </c>
      <c r="P21" s="2" t="e">
        <f ca="1">+IF(IFTA_Quarterly!$I38&gt;0,ROUND(IFTA_Quarterly!$I38*Int_Exchange_2!P$5/100*P$3,2),0)</f>
        <v>#VALUE!</v>
      </c>
      <c r="Q21" s="2" t="e">
        <f ca="1">+IF(IFTA_Quarterly!$I38&gt;0,ROUND(IFTA_Quarterly!$I38*Int_Exchange_2!Q$5/100*Q$3,2),0)</f>
        <v>#VALUE!</v>
      </c>
      <c r="R21" s="2" t="e">
        <f ca="1">+IF(IFTA_Quarterly!$I38&gt;0,ROUND(IFTA_Quarterly!$I38*Int_Exchange_2!R$5/100*R$3,2),0)</f>
        <v>#VALUE!</v>
      </c>
      <c r="S21" s="2" t="e">
        <f ca="1">+IF(IFTA_Quarterly!$I38&gt;0,ROUND(IFTA_Quarterly!$I38*Int_Exchange_2!S$5/100*S$3,2),0)</f>
        <v>#VALUE!</v>
      </c>
      <c r="T21" s="2" t="e">
        <f ca="1">+IF(IFTA_Quarterly!$I38&gt;0,ROUND(IFTA_Quarterly!$I38*Int_Exchange_2!T$5/100*T$3,2),0)</f>
        <v>#VALUE!</v>
      </c>
      <c r="U21" s="2" t="e">
        <f ca="1">+IF(IFTA_Quarterly!$I38&gt;0,ROUND(IFTA_Quarterly!$I38*Int_Exchange_2!U$5/100*U$3,2),0)</f>
        <v>#VALUE!</v>
      </c>
      <c r="V21" s="2" t="e">
        <f ca="1">+IF(IFTA_Quarterly!$I38&gt;0,ROUND(IFTA_Quarterly!$I38*Int_Exchange_2!V$5/100*V$3,2),0)</f>
        <v>#VALUE!</v>
      </c>
      <c r="W21" s="2" t="e">
        <f ca="1">+IF(IFTA_Quarterly!$I38&gt;0,ROUND(IFTA_Quarterly!$I38*Int_Exchange_2!W$5/100*W$3,2),0)</f>
        <v>#VALUE!</v>
      </c>
      <c r="X21" s="2" t="e">
        <f ca="1">+IF(IFTA_Quarterly!$I38&gt;0,ROUND(IFTA_Quarterly!$I38*Int_Exchange_2!X$5/100*X$3,2),0)</f>
        <v>#VALUE!</v>
      </c>
      <c r="Y21" s="2" t="e">
        <f ca="1">+IF(IFTA_Quarterly!$I38&gt;0,ROUND(IFTA_Quarterly!$I38*Int_Exchange_2!Y$5/100*Y$3,2),0)</f>
        <v>#VALUE!</v>
      </c>
      <c r="Z21" s="2" t="e">
        <f ca="1">+IF(IFTA_Quarterly!$I38&gt;0,ROUND(IFTA_Quarterly!$I38*Int_Exchange_2!Z$5/100*Z$3,2),0)</f>
        <v>#VALUE!</v>
      </c>
      <c r="AA21" s="2" t="e">
        <f ca="1">+IF(IFTA_Quarterly!$I38&gt;0,ROUND(IFTA_Quarterly!$I38*Int_Exchange_2!AA$5/100*AA$3,2),0)</f>
        <v>#VALUE!</v>
      </c>
      <c r="AB21" s="2" t="e">
        <f ca="1">+IF(IFTA_Quarterly!$I38&gt;0,ROUND(IFTA_Quarterly!$I38*Int_Exchange_2!AB$5/100*AB$3,2),0)</f>
        <v>#VALUE!</v>
      </c>
      <c r="AC21" s="2" t="e">
        <f ca="1">+IF(IFTA_Quarterly!$I38&gt;0,ROUND(IFTA_Quarterly!$I38*Int_Exchange_2!AC$5/100*AC$3,2),0)</f>
        <v>#VALUE!</v>
      </c>
      <c r="AD21" s="2" t="e">
        <f ca="1">+IF(IFTA_Quarterly!$I38&gt;0,ROUND(IFTA_Quarterly!$I38*Int_Exchange_2!AD$5/100*AD$3,2),0)</f>
        <v>#VALUE!</v>
      </c>
      <c r="AE21" s="2" t="e">
        <f ca="1">+IF(IFTA_Quarterly!$I38&gt;0,ROUND(IFTA_Quarterly!$I38*Int_Exchange_2!AE$5/100*AE$3,2),0)</f>
        <v>#VALUE!</v>
      </c>
      <c r="AF21" s="2" t="e">
        <f ca="1">+IF(IFTA_Quarterly!$I38&gt;0,ROUND(IFTA_Quarterly!$I38*Int_Exchange_2!AF$5/100*AF$3,2),0)</f>
        <v>#VALUE!</v>
      </c>
      <c r="AG21" s="2" t="e">
        <f ca="1">+IF(IFTA_Quarterly!$I38&gt;0,ROUND(IFTA_Quarterly!$I38*Int_Exchange_2!AG$5/100*AG$3,2),0)</f>
        <v>#VALUE!</v>
      </c>
      <c r="AH21" s="2" t="e">
        <f ca="1">+IF(IFTA_Quarterly!$I38&gt;0,ROUND(IFTA_Quarterly!$I38*Int_Exchange_2!AH$5/100*AH$3,2),0)</f>
        <v>#VALUE!</v>
      </c>
      <c r="AI21" s="2" t="e">
        <f ca="1">+IF(IFTA_Quarterly!$I38&gt;0,ROUND(IFTA_Quarterly!$I38*Int_Exchange_2!AI$5/100*AI$3,2),0)</f>
        <v>#VALUE!</v>
      </c>
      <c r="AJ21" s="2" t="e">
        <f ca="1">+IF(IFTA_Quarterly!$I38&gt;0,ROUND(IFTA_Quarterly!$I38*Int_Exchange_2!AJ$5/100*AJ$3,2),0)</f>
        <v>#VALUE!</v>
      </c>
      <c r="AK21" s="2" t="e">
        <f ca="1">+IF(IFTA_Quarterly!$I38&gt;0,ROUND(IFTA_Quarterly!$I38*Int_Exchange_2!AK$5/100*AK$3,2),0)</f>
        <v>#VALUE!</v>
      </c>
      <c r="AL21" s="2" t="e">
        <f ca="1">+IF(IFTA_Quarterly!$I38&gt;0,ROUND(IFTA_Quarterly!$I38*Int_Exchange_2!AL$5/100*AL$3,2),0)</f>
        <v>#VALUE!</v>
      </c>
    </row>
    <row r="22" spans="1:38" x14ac:dyDescent="0.25">
      <c r="A22" s="2" t="s">
        <v>36</v>
      </c>
      <c r="B22" s="2" t="str">
        <f t="shared" ca="1" si="43"/>
        <v/>
      </c>
      <c r="C22" s="2" t="e">
        <f ca="1">+IF(IFTA_Quarterly!$I39&gt;0,ROUND(IFTA_Quarterly!$I39*Int_Exchange_2!C$5/100*C$3,2),0)</f>
        <v>#VALUE!</v>
      </c>
      <c r="D22" s="2" t="e">
        <f ca="1">+IF(IFTA_Quarterly!$I39&gt;0,ROUND(IFTA_Quarterly!$I39*Int_Exchange_2!D$5/100*D$3,2),0)</f>
        <v>#VALUE!</v>
      </c>
      <c r="E22" s="2" t="e">
        <f ca="1">+IF(IFTA_Quarterly!$I39&gt;0,ROUND(IFTA_Quarterly!$I39*Int_Exchange_2!E$5/100*E$3,2),0)</f>
        <v>#VALUE!</v>
      </c>
      <c r="F22" s="2" t="e">
        <f ca="1">+IF(IFTA_Quarterly!$I39&gt;0,ROUND(IFTA_Quarterly!$I39*Int_Exchange_2!F$5/100*F$3,2),0)</f>
        <v>#VALUE!</v>
      </c>
      <c r="G22" s="2" t="e">
        <f ca="1">+IF(IFTA_Quarterly!$I39&gt;0,ROUND(IFTA_Quarterly!$I39*Int_Exchange_2!G$5/100*G$3,2),0)</f>
        <v>#VALUE!</v>
      </c>
      <c r="H22" s="2" t="e">
        <f ca="1">+IF(IFTA_Quarterly!$I39&gt;0,ROUND(IFTA_Quarterly!$I39*Int_Exchange_2!H$5/100*H$3,2),0)</f>
        <v>#VALUE!</v>
      </c>
      <c r="I22" s="2" t="e">
        <f ca="1">+IF(IFTA_Quarterly!$I39&gt;0,ROUND(IFTA_Quarterly!$I39*Int_Exchange_2!I$5/100*I$3,2),0)</f>
        <v>#VALUE!</v>
      </c>
      <c r="J22" s="2" t="e">
        <f ca="1">+IF(IFTA_Quarterly!$I39&gt;0,ROUND(IFTA_Quarterly!$I39*Int_Exchange_2!J$5/100*J$3,2),0)</f>
        <v>#VALUE!</v>
      </c>
      <c r="K22" s="2" t="e">
        <f ca="1">+IF(IFTA_Quarterly!$I39&gt;0,ROUND(IFTA_Quarterly!$I39*Int_Exchange_2!K$5/100*K$3,2),0)</f>
        <v>#VALUE!</v>
      </c>
      <c r="L22" s="2" t="e">
        <f ca="1">+IF(IFTA_Quarterly!$I39&gt;0,ROUND(IFTA_Quarterly!$I39*Int_Exchange_2!L$5/100*L$3,2),0)</f>
        <v>#VALUE!</v>
      </c>
      <c r="M22" s="2" t="e">
        <f ca="1">+IF(IFTA_Quarterly!$I39&gt;0,ROUND(IFTA_Quarterly!$I39*Int_Exchange_2!M$5/100*M$3,2),0)</f>
        <v>#VALUE!</v>
      </c>
      <c r="N22" s="2" t="e">
        <f ca="1">+IF(IFTA_Quarterly!$I39&gt;0,ROUND(IFTA_Quarterly!$I39*Int_Exchange_2!N$5/100*N$3,2),0)</f>
        <v>#VALUE!</v>
      </c>
      <c r="O22" s="2" t="e">
        <f ca="1">+IF(IFTA_Quarterly!$I39&gt;0,ROUND(IFTA_Quarterly!$I39*Int_Exchange_2!O$5/100*O$3,2),0)</f>
        <v>#VALUE!</v>
      </c>
      <c r="P22" s="2" t="e">
        <f ca="1">+IF(IFTA_Quarterly!$I39&gt;0,ROUND(IFTA_Quarterly!$I39*Int_Exchange_2!P$5/100*P$3,2),0)</f>
        <v>#VALUE!</v>
      </c>
      <c r="Q22" s="2" t="e">
        <f ca="1">+IF(IFTA_Quarterly!$I39&gt;0,ROUND(IFTA_Quarterly!$I39*Int_Exchange_2!Q$5/100*Q$3,2),0)</f>
        <v>#VALUE!</v>
      </c>
      <c r="R22" s="2" t="e">
        <f ca="1">+IF(IFTA_Quarterly!$I39&gt;0,ROUND(IFTA_Quarterly!$I39*Int_Exchange_2!R$5/100*R$3,2),0)</f>
        <v>#VALUE!</v>
      </c>
      <c r="S22" s="2" t="e">
        <f ca="1">+IF(IFTA_Quarterly!$I39&gt;0,ROUND(IFTA_Quarterly!$I39*Int_Exchange_2!S$5/100*S$3,2),0)</f>
        <v>#VALUE!</v>
      </c>
      <c r="T22" s="2" t="e">
        <f ca="1">+IF(IFTA_Quarterly!$I39&gt;0,ROUND(IFTA_Quarterly!$I39*Int_Exchange_2!T$5/100*T$3,2),0)</f>
        <v>#VALUE!</v>
      </c>
      <c r="U22" s="2" t="e">
        <f ca="1">+IF(IFTA_Quarterly!$I39&gt;0,ROUND(IFTA_Quarterly!$I39*Int_Exchange_2!U$5/100*U$3,2),0)</f>
        <v>#VALUE!</v>
      </c>
      <c r="V22" s="2" t="e">
        <f ca="1">+IF(IFTA_Quarterly!$I39&gt;0,ROUND(IFTA_Quarterly!$I39*Int_Exchange_2!V$5/100*V$3,2),0)</f>
        <v>#VALUE!</v>
      </c>
      <c r="W22" s="2" t="e">
        <f ca="1">+IF(IFTA_Quarterly!$I39&gt;0,ROUND(IFTA_Quarterly!$I39*Int_Exchange_2!W$5/100*W$3,2),0)</f>
        <v>#VALUE!</v>
      </c>
      <c r="X22" s="2" t="e">
        <f ca="1">+IF(IFTA_Quarterly!$I39&gt;0,ROUND(IFTA_Quarterly!$I39*Int_Exchange_2!X$5/100*X$3,2),0)</f>
        <v>#VALUE!</v>
      </c>
      <c r="Y22" s="2" t="e">
        <f ca="1">+IF(IFTA_Quarterly!$I39&gt;0,ROUND(IFTA_Quarterly!$I39*Int_Exchange_2!Y$5/100*Y$3,2),0)</f>
        <v>#VALUE!</v>
      </c>
      <c r="Z22" s="2" t="e">
        <f ca="1">+IF(IFTA_Quarterly!$I39&gt;0,ROUND(IFTA_Quarterly!$I39*Int_Exchange_2!Z$5/100*Z$3,2),0)</f>
        <v>#VALUE!</v>
      </c>
      <c r="AA22" s="2" t="e">
        <f ca="1">+IF(IFTA_Quarterly!$I39&gt;0,ROUND(IFTA_Quarterly!$I39*Int_Exchange_2!AA$5/100*AA$3,2),0)</f>
        <v>#VALUE!</v>
      </c>
      <c r="AB22" s="2" t="e">
        <f ca="1">+IF(IFTA_Quarterly!$I39&gt;0,ROUND(IFTA_Quarterly!$I39*Int_Exchange_2!AB$5/100*AB$3,2),0)</f>
        <v>#VALUE!</v>
      </c>
      <c r="AC22" s="2" t="e">
        <f ca="1">+IF(IFTA_Quarterly!$I39&gt;0,ROUND(IFTA_Quarterly!$I39*Int_Exchange_2!AC$5/100*AC$3,2),0)</f>
        <v>#VALUE!</v>
      </c>
      <c r="AD22" s="2" t="e">
        <f ca="1">+IF(IFTA_Quarterly!$I39&gt;0,ROUND(IFTA_Quarterly!$I39*Int_Exchange_2!AD$5/100*AD$3,2),0)</f>
        <v>#VALUE!</v>
      </c>
      <c r="AE22" s="2" t="e">
        <f ca="1">+IF(IFTA_Quarterly!$I39&gt;0,ROUND(IFTA_Quarterly!$I39*Int_Exchange_2!AE$5/100*AE$3,2),0)</f>
        <v>#VALUE!</v>
      </c>
      <c r="AF22" s="2" t="e">
        <f ca="1">+IF(IFTA_Quarterly!$I39&gt;0,ROUND(IFTA_Quarterly!$I39*Int_Exchange_2!AF$5/100*AF$3,2),0)</f>
        <v>#VALUE!</v>
      </c>
      <c r="AG22" s="2" t="e">
        <f ca="1">+IF(IFTA_Quarterly!$I39&gt;0,ROUND(IFTA_Quarterly!$I39*Int_Exchange_2!AG$5/100*AG$3,2),0)</f>
        <v>#VALUE!</v>
      </c>
      <c r="AH22" s="2" t="e">
        <f ca="1">+IF(IFTA_Quarterly!$I39&gt;0,ROUND(IFTA_Quarterly!$I39*Int_Exchange_2!AH$5/100*AH$3,2),0)</f>
        <v>#VALUE!</v>
      </c>
      <c r="AI22" s="2" t="e">
        <f ca="1">+IF(IFTA_Quarterly!$I39&gt;0,ROUND(IFTA_Quarterly!$I39*Int_Exchange_2!AI$5/100*AI$3,2),0)</f>
        <v>#VALUE!</v>
      </c>
      <c r="AJ22" s="2" t="e">
        <f ca="1">+IF(IFTA_Quarterly!$I39&gt;0,ROUND(IFTA_Quarterly!$I39*Int_Exchange_2!AJ$5/100*AJ$3,2),0)</f>
        <v>#VALUE!</v>
      </c>
      <c r="AK22" s="2" t="e">
        <f ca="1">+IF(IFTA_Quarterly!$I39&gt;0,ROUND(IFTA_Quarterly!$I39*Int_Exchange_2!AK$5/100*AK$3,2),0)</f>
        <v>#VALUE!</v>
      </c>
      <c r="AL22" s="2" t="e">
        <f ca="1">+IF(IFTA_Quarterly!$I39&gt;0,ROUND(IFTA_Quarterly!$I39*Int_Exchange_2!AL$5/100*AL$3,2),0)</f>
        <v>#VALUE!</v>
      </c>
    </row>
    <row r="23" spans="1:38" x14ac:dyDescent="0.25">
      <c r="A23" s="2" t="s">
        <v>37</v>
      </c>
      <c r="B23" s="2" t="str">
        <f t="shared" ca="1" si="43"/>
        <v/>
      </c>
      <c r="C23" s="2" t="e">
        <f ca="1">+IF(IFTA_Quarterly!$I40&gt;0,ROUND(IFTA_Quarterly!$I40*Int_Exchange_2!C$5/100*C$3,2),0)</f>
        <v>#VALUE!</v>
      </c>
      <c r="D23" s="2" t="e">
        <f ca="1">+IF(IFTA_Quarterly!$I40&gt;0,ROUND(IFTA_Quarterly!$I40*Int_Exchange_2!D$5/100*D$3,2),0)</f>
        <v>#VALUE!</v>
      </c>
      <c r="E23" s="2" t="e">
        <f ca="1">+IF(IFTA_Quarterly!$I40&gt;0,ROUND(IFTA_Quarterly!$I40*Int_Exchange_2!E$5/100*E$3,2),0)</f>
        <v>#VALUE!</v>
      </c>
      <c r="F23" s="2" t="e">
        <f ca="1">+IF(IFTA_Quarterly!$I40&gt;0,ROUND(IFTA_Quarterly!$I40*Int_Exchange_2!F$5/100*F$3,2),0)</f>
        <v>#VALUE!</v>
      </c>
      <c r="G23" s="2" t="e">
        <f ca="1">+IF(IFTA_Quarterly!$I40&gt;0,ROUND(IFTA_Quarterly!$I40*Int_Exchange_2!G$5/100*G$3,2),0)</f>
        <v>#VALUE!</v>
      </c>
      <c r="H23" s="2" t="e">
        <f ca="1">+IF(IFTA_Quarterly!$I40&gt;0,ROUND(IFTA_Quarterly!$I40*Int_Exchange_2!H$5/100*H$3,2),0)</f>
        <v>#VALUE!</v>
      </c>
      <c r="I23" s="2" t="e">
        <f ca="1">+IF(IFTA_Quarterly!$I40&gt;0,ROUND(IFTA_Quarterly!$I40*Int_Exchange_2!I$5/100*I$3,2),0)</f>
        <v>#VALUE!</v>
      </c>
      <c r="J23" s="2" t="e">
        <f ca="1">+IF(IFTA_Quarterly!$I40&gt;0,ROUND(IFTA_Quarterly!$I40*Int_Exchange_2!J$5/100*J$3,2),0)</f>
        <v>#VALUE!</v>
      </c>
      <c r="K23" s="2" t="e">
        <f ca="1">+IF(IFTA_Quarterly!$I40&gt;0,ROUND(IFTA_Quarterly!$I40*Int_Exchange_2!K$5/100*K$3,2),0)</f>
        <v>#VALUE!</v>
      </c>
      <c r="L23" s="2" t="e">
        <f ca="1">+IF(IFTA_Quarterly!$I40&gt;0,ROUND(IFTA_Quarterly!$I40*Int_Exchange_2!L$5/100*L$3,2),0)</f>
        <v>#VALUE!</v>
      </c>
      <c r="M23" s="2" t="e">
        <f ca="1">+IF(IFTA_Quarterly!$I40&gt;0,ROUND(IFTA_Quarterly!$I40*Int_Exchange_2!M$5/100*M$3,2),0)</f>
        <v>#VALUE!</v>
      </c>
      <c r="N23" s="2" t="e">
        <f ca="1">+IF(IFTA_Quarterly!$I40&gt;0,ROUND(IFTA_Quarterly!$I40*Int_Exchange_2!N$5/100*N$3,2),0)</f>
        <v>#VALUE!</v>
      </c>
      <c r="O23" s="2" t="e">
        <f ca="1">+IF(IFTA_Quarterly!$I40&gt;0,ROUND(IFTA_Quarterly!$I40*Int_Exchange_2!O$5/100*O$3,2),0)</f>
        <v>#VALUE!</v>
      </c>
      <c r="P23" s="2" t="e">
        <f ca="1">+IF(IFTA_Quarterly!$I40&gt;0,ROUND(IFTA_Quarterly!$I40*Int_Exchange_2!P$5/100*P$3,2),0)</f>
        <v>#VALUE!</v>
      </c>
      <c r="Q23" s="2" t="e">
        <f ca="1">+IF(IFTA_Quarterly!$I40&gt;0,ROUND(IFTA_Quarterly!$I40*Int_Exchange_2!Q$5/100*Q$3,2),0)</f>
        <v>#VALUE!</v>
      </c>
      <c r="R23" s="2" t="e">
        <f ca="1">+IF(IFTA_Quarterly!$I40&gt;0,ROUND(IFTA_Quarterly!$I40*Int_Exchange_2!R$5/100*R$3,2),0)</f>
        <v>#VALUE!</v>
      </c>
      <c r="S23" s="2" t="e">
        <f ca="1">+IF(IFTA_Quarterly!$I40&gt;0,ROUND(IFTA_Quarterly!$I40*Int_Exchange_2!S$5/100*S$3,2),0)</f>
        <v>#VALUE!</v>
      </c>
      <c r="T23" s="2" t="e">
        <f ca="1">+IF(IFTA_Quarterly!$I40&gt;0,ROUND(IFTA_Quarterly!$I40*Int_Exchange_2!T$5/100*T$3,2),0)</f>
        <v>#VALUE!</v>
      </c>
      <c r="U23" s="2" t="e">
        <f ca="1">+IF(IFTA_Quarterly!$I40&gt;0,ROUND(IFTA_Quarterly!$I40*Int_Exchange_2!U$5/100*U$3,2),0)</f>
        <v>#VALUE!</v>
      </c>
      <c r="V23" s="2" t="e">
        <f ca="1">+IF(IFTA_Quarterly!$I40&gt;0,ROUND(IFTA_Quarterly!$I40*Int_Exchange_2!V$5/100*V$3,2),0)</f>
        <v>#VALUE!</v>
      </c>
      <c r="W23" s="2" t="e">
        <f ca="1">+IF(IFTA_Quarterly!$I40&gt;0,ROUND(IFTA_Quarterly!$I40*Int_Exchange_2!W$5/100*W$3,2),0)</f>
        <v>#VALUE!</v>
      </c>
      <c r="X23" s="2" t="e">
        <f ca="1">+IF(IFTA_Quarterly!$I40&gt;0,ROUND(IFTA_Quarterly!$I40*Int_Exchange_2!X$5/100*X$3,2),0)</f>
        <v>#VALUE!</v>
      </c>
      <c r="Y23" s="2" t="e">
        <f ca="1">+IF(IFTA_Quarterly!$I40&gt;0,ROUND(IFTA_Quarterly!$I40*Int_Exchange_2!Y$5/100*Y$3,2),0)</f>
        <v>#VALUE!</v>
      </c>
      <c r="Z23" s="2" t="e">
        <f ca="1">+IF(IFTA_Quarterly!$I40&gt;0,ROUND(IFTA_Quarterly!$I40*Int_Exchange_2!Z$5/100*Z$3,2),0)</f>
        <v>#VALUE!</v>
      </c>
      <c r="AA23" s="2" t="e">
        <f ca="1">+IF(IFTA_Quarterly!$I40&gt;0,ROUND(IFTA_Quarterly!$I40*Int_Exchange_2!AA$5/100*AA$3,2),0)</f>
        <v>#VALUE!</v>
      </c>
      <c r="AB23" s="2" t="e">
        <f ca="1">+IF(IFTA_Quarterly!$I40&gt;0,ROUND(IFTA_Quarterly!$I40*Int_Exchange_2!AB$5/100*AB$3,2),0)</f>
        <v>#VALUE!</v>
      </c>
      <c r="AC23" s="2" t="e">
        <f ca="1">+IF(IFTA_Quarterly!$I40&gt;0,ROUND(IFTA_Quarterly!$I40*Int_Exchange_2!AC$5/100*AC$3,2),0)</f>
        <v>#VALUE!</v>
      </c>
      <c r="AD23" s="2" t="e">
        <f ca="1">+IF(IFTA_Quarterly!$I40&gt;0,ROUND(IFTA_Quarterly!$I40*Int_Exchange_2!AD$5/100*AD$3,2),0)</f>
        <v>#VALUE!</v>
      </c>
      <c r="AE23" s="2" t="e">
        <f ca="1">+IF(IFTA_Quarterly!$I40&gt;0,ROUND(IFTA_Quarterly!$I40*Int_Exchange_2!AE$5/100*AE$3,2),0)</f>
        <v>#VALUE!</v>
      </c>
      <c r="AF23" s="2" t="e">
        <f ca="1">+IF(IFTA_Quarterly!$I40&gt;0,ROUND(IFTA_Quarterly!$I40*Int_Exchange_2!AF$5/100*AF$3,2),0)</f>
        <v>#VALUE!</v>
      </c>
      <c r="AG23" s="2" t="e">
        <f ca="1">+IF(IFTA_Quarterly!$I40&gt;0,ROUND(IFTA_Quarterly!$I40*Int_Exchange_2!AG$5/100*AG$3,2),0)</f>
        <v>#VALUE!</v>
      </c>
      <c r="AH23" s="2" t="e">
        <f ca="1">+IF(IFTA_Quarterly!$I40&gt;0,ROUND(IFTA_Quarterly!$I40*Int_Exchange_2!AH$5/100*AH$3,2),0)</f>
        <v>#VALUE!</v>
      </c>
      <c r="AI23" s="2" t="e">
        <f ca="1">+IF(IFTA_Quarterly!$I40&gt;0,ROUND(IFTA_Quarterly!$I40*Int_Exchange_2!AI$5/100*AI$3,2),0)</f>
        <v>#VALUE!</v>
      </c>
      <c r="AJ23" s="2" t="e">
        <f ca="1">+IF(IFTA_Quarterly!$I40&gt;0,ROUND(IFTA_Quarterly!$I40*Int_Exchange_2!AJ$5/100*AJ$3,2),0)</f>
        <v>#VALUE!</v>
      </c>
      <c r="AK23" s="2" t="e">
        <f ca="1">+IF(IFTA_Quarterly!$I40&gt;0,ROUND(IFTA_Quarterly!$I40*Int_Exchange_2!AK$5/100*AK$3,2),0)</f>
        <v>#VALUE!</v>
      </c>
      <c r="AL23" s="2" t="e">
        <f ca="1">+IF(IFTA_Quarterly!$I40&gt;0,ROUND(IFTA_Quarterly!$I40*Int_Exchange_2!AL$5/100*AL$3,2),0)</f>
        <v>#VALUE!</v>
      </c>
    </row>
    <row r="24" spans="1:38" x14ac:dyDescent="0.25">
      <c r="A24" s="2" t="s">
        <v>38</v>
      </c>
      <c r="B24" s="2" t="str">
        <f t="shared" ca="1" si="43"/>
        <v/>
      </c>
      <c r="C24" s="2" t="e">
        <f ca="1">+IF(IFTA_Quarterly!$I41&gt;0,ROUND(IFTA_Quarterly!$I41*Int_Exchange_2!C$5/100*C$3,2),0)</f>
        <v>#VALUE!</v>
      </c>
      <c r="D24" s="2" t="e">
        <f ca="1">+IF(IFTA_Quarterly!$I41&gt;0,ROUND(IFTA_Quarterly!$I41*Int_Exchange_2!D$5/100*D$3,2),0)</f>
        <v>#VALUE!</v>
      </c>
      <c r="E24" s="2" t="e">
        <f ca="1">+IF(IFTA_Quarterly!$I41&gt;0,ROUND(IFTA_Quarterly!$I41*Int_Exchange_2!E$5/100*E$3,2),0)</f>
        <v>#VALUE!</v>
      </c>
      <c r="F24" s="2" t="e">
        <f ca="1">+IF(IFTA_Quarterly!$I41&gt;0,ROUND(IFTA_Quarterly!$I41*Int_Exchange_2!F$5/100*F$3,2),0)</f>
        <v>#VALUE!</v>
      </c>
      <c r="G24" s="2" t="e">
        <f ca="1">+IF(IFTA_Quarterly!$I41&gt;0,ROUND(IFTA_Quarterly!$I41*Int_Exchange_2!G$5/100*G$3,2),0)</f>
        <v>#VALUE!</v>
      </c>
      <c r="H24" s="2" t="e">
        <f ca="1">+IF(IFTA_Quarterly!$I41&gt;0,ROUND(IFTA_Quarterly!$I41*Int_Exchange_2!H$5/100*H$3,2),0)</f>
        <v>#VALUE!</v>
      </c>
      <c r="I24" s="2" t="e">
        <f ca="1">+IF(IFTA_Quarterly!$I41&gt;0,ROUND(IFTA_Quarterly!$I41*Int_Exchange_2!I$5/100*I$3,2),0)</f>
        <v>#VALUE!</v>
      </c>
      <c r="J24" s="2" t="e">
        <f ca="1">+IF(IFTA_Quarterly!$I41&gt;0,ROUND(IFTA_Quarterly!$I41*Int_Exchange_2!J$5/100*J$3,2),0)</f>
        <v>#VALUE!</v>
      </c>
      <c r="K24" s="2" t="e">
        <f ca="1">+IF(IFTA_Quarterly!$I41&gt;0,ROUND(IFTA_Quarterly!$I41*Int_Exchange_2!K$5/100*K$3,2),0)</f>
        <v>#VALUE!</v>
      </c>
      <c r="L24" s="2" t="e">
        <f ca="1">+IF(IFTA_Quarterly!$I41&gt;0,ROUND(IFTA_Quarterly!$I41*Int_Exchange_2!L$5/100*L$3,2),0)</f>
        <v>#VALUE!</v>
      </c>
      <c r="M24" s="2" t="e">
        <f ca="1">+IF(IFTA_Quarterly!$I41&gt;0,ROUND(IFTA_Quarterly!$I41*Int_Exchange_2!M$5/100*M$3,2),0)</f>
        <v>#VALUE!</v>
      </c>
      <c r="N24" s="2" t="e">
        <f ca="1">+IF(IFTA_Quarterly!$I41&gt;0,ROUND(IFTA_Quarterly!$I41*Int_Exchange_2!N$5/100*N$3,2),0)</f>
        <v>#VALUE!</v>
      </c>
      <c r="O24" s="2" t="e">
        <f ca="1">+IF(IFTA_Quarterly!$I41&gt;0,ROUND(IFTA_Quarterly!$I41*Int_Exchange_2!O$5/100*O$3,2),0)</f>
        <v>#VALUE!</v>
      </c>
      <c r="P24" s="2" t="e">
        <f ca="1">+IF(IFTA_Quarterly!$I41&gt;0,ROUND(IFTA_Quarterly!$I41*Int_Exchange_2!P$5/100*P$3,2),0)</f>
        <v>#VALUE!</v>
      </c>
      <c r="Q24" s="2" t="e">
        <f ca="1">+IF(IFTA_Quarterly!$I41&gt;0,ROUND(IFTA_Quarterly!$I41*Int_Exchange_2!Q$5/100*Q$3,2),0)</f>
        <v>#VALUE!</v>
      </c>
      <c r="R24" s="2" t="e">
        <f ca="1">+IF(IFTA_Quarterly!$I41&gt;0,ROUND(IFTA_Quarterly!$I41*Int_Exchange_2!R$5/100*R$3,2),0)</f>
        <v>#VALUE!</v>
      </c>
      <c r="S24" s="2" t="e">
        <f ca="1">+IF(IFTA_Quarterly!$I41&gt;0,ROUND(IFTA_Quarterly!$I41*Int_Exchange_2!S$5/100*S$3,2),0)</f>
        <v>#VALUE!</v>
      </c>
      <c r="T24" s="2" t="e">
        <f ca="1">+IF(IFTA_Quarterly!$I41&gt;0,ROUND(IFTA_Quarterly!$I41*Int_Exchange_2!T$5/100*T$3,2),0)</f>
        <v>#VALUE!</v>
      </c>
      <c r="U24" s="2" t="e">
        <f ca="1">+IF(IFTA_Quarterly!$I41&gt;0,ROUND(IFTA_Quarterly!$I41*Int_Exchange_2!U$5/100*U$3,2),0)</f>
        <v>#VALUE!</v>
      </c>
      <c r="V24" s="2" t="e">
        <f ca="1">+IF(IFTA_Quarterly!$I41&gt;0,ROUND(IFTA_Quarterly!$I41*Int_Exchange_2!V$5/100*V$3,2),0)</f>
        <v>#VALUE!</v>
      </c>
      <c r="W24" s="2" t="e">
        <f ca="1">+IF(IFTA_Quarterly!$I41&gt;0,ROUND(IFTA_Quarterly!$I41*Int_Exchange_2!W$5/100*W$3,2),0)</f>
        <v>#VALUE!</v>
      </c>
      <c r="X24" s="2" t="e">
        <f ca="1">+IF(IFTA_Quarterly!$I41&gt;0,ROUND(IFTA_Quarterly!$I41*Int_Exchange_2!X$5/100*X$3,2),0)</f>
        <v>#VALUE!</v>
      </c>
      <c r="Y24" s="2" t="e">
        <f ca="1">+IF(IFTA_Quarterly!$I41&gt;0,ROUND(IFTA_Quarterly!$I41*Int_Exchange_2!Y$5/100*Y$3,2),0)</f>
        <v>#VALUE!</v>
      </c>
      <c r="Z24" s="2" t="e">
        <f ca="1">+IF(IFTA_Quarterly!$I41&gt;0,ROUND(IFTA_Quarterly!$I41*Int_Exchange_2!Z$5/100*Z$3,2),0)</f>
        <v>#VALUE!</v>
      </c>
      <c r="AA24" s="2" t="e">
        <f ca="1">+IF(IFTA_Quarterly!$I41&gt;0,ROUND(IFTA_Quarterly!$I41*Int_Exchange_2!AA$5/100*AA$3,2),0)</f>
        <v>#VALUE!</v>
      </c>
      <c r="AB24" s="2" t="e">
        <f ca="1">+IF(IFTA_Quarterly!$I41&gt;0,ROUND(IFTA_Quarterly!$I41*Int_Exchange_2!AB$5/100*AB$3,2),0)</f>
        <v>#VALUE!</v>
      </c>
      <c r="AC24" s="2" t="e">
        <f ca="1">+IF(IFTA_Quarterly!$I41&gt;0,ROUND(IFTA_Quarterly!$I41*Int_Exchange_2!AC$5/100*AC$3,2),0)</f>
        <v>#VALUE!</v>
      </c>
      <c r="AD24" s="2" t="e">
        <f ca="1">+IF(IFTA_Quarterly!$I41&gt;0,ROUND(IFTA_Quarterly!$I41*Int_Exchange_2!AD$5/100*AD$3,2),0)</f>
        <v>#VALUE!</v>
      </c>
      <c r="AE24" s="2" t="e">
        <f ca="1">+IF(IFTA_Quarterly!$I41&gt;0,ROUND(IFTA_Quarterly!$I41*Int_Exchange_2!AE$5/100*AE$3,2),0)</f>
        <v>#VALUE!</v>
      </c>
      <c r="AF24" s="2" t="e">
        <f ca="1">+IF(IFTA_Quarterly!$I41&gt;0,ROUND(IFTA_Quarterly!$I41*Int_Exchange_2!AF$5/100*AF$3,2),0)</f>
        <v>#VALUE!</v>
      </c>
      <c r="AG24" s="2" t="e">
        <f ca="1">+IF(IFTA_Quarterly!$I41&gt;0,ROUND(IFTA_Quarterly!$I41*Int_Exchange_2!AG$5/100*AG$3,2),0)</f>
        <v>#VALUE!</v>
      </c>
      <c r="AH24" s="2" t="e">
        <f ca="1">+IF(IFTA_Quarterly!$I41&gt;0,ROUND(IFTA_Quarterly!$I41*Int_Exchange_2!AH$5/100*AH$3,2),0)</f>
        <v>#VALUE!</v>
      </c>
      <c r="AI24" s="2" t="e">
        <f ca="1">+IF(IFTA_Quarterly!$I41&gt;0,ROUND(IFTA_Quarterly!$I41*Int_Exchange_2!AI$5/100*AI$3,2),0)</f>
        <v>#VALUE!</v>
      </c>
      <c r="AJ24" s="2" t="e">
        <f ca="1">+IF(IFTA_Quarterly!$I41&gt;0,ROUND(IFTA_Quarterly!$I41*Int_Exchange_2!AJ$5/100*AJ$3,2),0)</f>
        <v>#VALUE!</v>
      </c>
      <c r="AK24" s="2" t="e">
        <f ca="1">+IF(IFTA_Quarterly!$I41&gt;0,ROUND(IFTA_Quarterly!$I41*Int_Exchange_2!AK$5/100*AK$3,2),0)</f>
        <v>#VALUE!</v>
      </c>
      <c r="AL24" s="2" t="e">
        <f ca="1">+IF(IFTA_Quarterly!$I41&gt;0,ROUND(IFTA_Quarterly!$I41*Int_Exchange_2!AL$5/100*AL$3,2),0)</f>
        <v>#VALUE!</v>
      </c>
    </row>
    <row r="25" spans="1:38" x14ac:dyDescent="0.25">
      <c r="A25" s="2" t="s">
        <v>39</v>
      </c>
      <c r="B25" s="2" t="str">
        <f t="shared" ca="1" si="43"/>
        <v/>
      </c>
      <c r="C25" s="2" t="e">
        <f ca="1">+IF(IFTA_Quarterly!$I42&gt;0,ROUND(IFTA_Quarterly!$I42*Int_Exchange_2!C$5/100*C$3,2),0)</f>
        <v>#VALUE!</v>
      </c>
      <c r="D25" s="2" t="e">
        <f ca="1">+IF(IFTA_Quarterly!$I42&gt;0,ROUND(IFTA_Quarterly!$I42*Int_Exchange_2!D$5/100*D$3,2),0)</f>
        <v>#VALUE!</v>
      </c>
      <c r="E25" s="2" t="e">
        <f ca="1">+IF(IFTA_Quarterly!$I42&gt;0,ROUND(IFTA_Quarterly!$I42*Int_Exchange_2!E$5/100*E$3,2),0)</f>
        <v>#VALUE!</v>
      </c>
      <c r="F25" s="2" t="e">
        <f ca="1">+IF(IFTA_Quarterly!$I42&gt;0,ROUND(IFTA_Quarterly!$I42*Int_Exchange_2!F$5/100*F$3,2),0)</f>
        <v>#VALUE!</v>
      </c>
      <c r="G25" s="2" t="e">
        <f ca="1">+IF(IFTA_Quarterly!$I42&gt;0,ROUND(IFTA_Quarterly!$I42*Int_Exchange_2!G$5/100*G$3,2),0)</f>
        <v>#VALUE!</v>
      </c>
      <c r="H25" s="2" t="e">
        <f ca="1">+IF(IFTA_Quarterly!$I42&gt;0,ROUND(IFTA_Quarterly!$I42*Int_Exchange_2!H$5/100*H$3,2),0)</f>
        <v>#VALUE!</v>
      </c>
      <c r="I25" s="2" t="e">
        <f ca="1">+IF(IFTA_Quarterly!$I42&gt;0,ROUND(IFTA_Quarterly!$I42*Int_Exchange_2!I$5/100*I$3,2),0)</f>
        <v>#VALUE!</v>
      </c>
      <c r="J25" s="2" t="e">
        <f ca="1">+IF(IFTA_Quarterly!$I42&gt;0,ROUND(IFTA_Quarterly!$I42*Int_Exchange_2!J$5/100*J$3,2),0)</f>
        <v>#VALUE!</v>
      </c>
      <c r="K25" s="2" t="e">
        <f ca="1">+IF(IFTA_Quarterly!$I42&gt;0,ROUND(IFTA_Quarterly!$I42*Int_Exchange_2!K$5/100*K$3,2),0)</f>
        <v>#VALUE!</v>
      </c>
      <c r="L25" s="2" t="e">
        <f ca="1">+IF(IFTA_Quarterly!$I42&gt;0,ROUND(IFTA_Quarterly!$I42*Int_Exchange_2!L$5/100*L$3,2),0)</f>
        <v>#VALUE!</v>
      </c>
      <c r="M25" s="2" t="e">
        <f ca="1">+IF(IFTA_Quarterly!$I42&gt;0,ROUND(IFTA_Quarterly!$I42*Int_Exchange_2!M$5/100*M$3,2),0)</f>
        <v>#VALUE!</v>
      </c>
      <c r="N25" s="2" t="e">
        <f ca="1">+IF(IFTA_Quarterly!$I42&gt;0,ROUND(IFTA_Quarterly!$I42*Int_Exchange_2!N$5/100*N$3,2),0)</f>
        <v>#VALUE!</v>
      </c>
      <c r="O25" s="2" t="e">
        <f ca="1">+IF(IFTA_Quarterly!$I42&gt;0,ROUND(IFTA_Quarterly!$I42*Int_Exchange_2!O$5/100*O$3,2),0)</f>
        <v>#VALUE!</v>
      </c>
      <c r="P25" s="2" t="e">
        <f ca="1">+IF(IFTA_Quarterly!$I42&gt;0,ROUND(IFTA_Quarterly!$I42*Int_Exchange_2!P$5/100*P$3,2),0)</f>
        <v>#VALUE!</v>
      </c>
      <c r="Q25" s="2" t="e">
        <f ca="1">+IF(IFTA_Quarterly!$I42&gt;0,ROUND(IFTA_Quarterly!$I42*Int_Exchange_2!Q$5/100*Q$3,2),0)</f>
        <v>#VALUE!</v>
      </c>
      <c r="R25" s="2" t="e">
        <f ca="1">+IF(IFTA_Quarterly!$I42&gt;0,ROUND(IFTA_Quarterly!$I42*Int_Exchange_2!R$5/100*R$3,2),0)</f>
        <v>#VALUE!</v>
      </c>
      <c r="S25" s="2" t="e">
        <f ca="1">+IF(IFTA_Quarterly!$I42&gt;0,ROUND(IFTA_Quarterly!$I42*Int_Exchange_2!S$5/100*S$3,2),0)</f>
        <v>#VALUE!</v>
      </c>
      <c r="T25" s="2" t="e">
        <f ca="1">+IF(IFTA_Quarterly!$I42&gt;0,ROUND(IFTA_Quarterly!$I42*Int_Exchange_2!T$5/100*T$3,2),0)</f>
        <v>#VALUE!</v>
      </c>
      <c r="U25" s="2" t="e">
        <f ca="1">+IF(IFTA_Quarterly!$I42&gt;0,ROUND(IFTA_Quarterly!$I42*Int_Exchange_2!U$5/100*U$3,2),0)</f>
        <v>#VALUE!</v>
      </c>
      <c r="V25" s="2" t="e">
        <f ca="1">+IF(IFTA_Quarterly!$I42&gt;0,ROUND(IFTA_Quarterly!$I42*Int_Exchange_2!V$5/100*V$3,2),0)</f>
        <v>#VALUE!</v>
      </c>
      <c r="W25" s="2" t="e">
        <f ca="1">+IF(IFTA_Quarterly!$I42&gt;0,ROUND(IFTA_Quarterly!$I42*Int_Exchange_2!W$5/100*W$3,2),0)</f>
        <v>#VALUE!</v>
      </c>
      <c r="X25" s="2" t="e">
        <f ca="1">+IF(IFTA_Quarterly!$I42&gt;0,ROUND(IFTA_Quarterly!$I42*Int_Exchange_2!X$5/100*X$3,2),0)</f>
        <v>#VALUE!</v>
      </c>
      <c r="Y25" s="2" t="e">
        <f ca="1">+IF(IFTA_Quarterly!$I42&gt;0,ROUND(IFTA_Quarterly!$I42*Int_Exchange_2!Y$5/100*Y$3,2),0)</f>
        <v>#VALUE!</v>
      </c>
      <c r="Z25" s="2" t="e">
        <f ca="1">+IF(IFTA_Quarterly!$I42&gt;0,ROUND(IFTA_Quarterly!$I42*Int_Exchange_2!Z$5/100*Z$3,2),0)</f>
        <v>#VALUE!</v>
      </c>
      <c r="AA25" s="2" t="e">
        <f ca="1">+IF(IFTA_Quarterly!$I42&gt;0,ROUND(IFTA_Quarterly!$I42*Int_Exchange_2!AA$5/100*AA$3,2),0)</f>
        <v>#VALUE!</v>
      </c>
      <c r="AB25" s="2" t="e">
        <f ca="1">+IF(IFTA_Quarterly!$I42&gt;0,ROUND(IFTA_Quarterly!$I42*Int_Exchange_2!AB$5/100*AB$3,2),0)</f>
        <v>#VALUE!</v>
      </c>
      <c r="AC25" s="2" t="e">
        <f ca="1">+IF(IFTA_Quarterly!$I42&gt;0,ROUND(IFTA_Quarterly!$I42*Int_Exchange_2!AC$5/100*AC$3,2),0)</f>
        <v>#VALUE!</v>
      </c>
      <c r="AD25" s="2" t="e">
        <f ca="1">+IF(IFTA_Quarterly!$I42&gt;0,ROUND(IFTA_Quarterly!$I42*Int_Exchange_2!AD$5/100*AD$3,2),0)</f>
        <v>#VALUE!</v>
      </c>
      <c r="AE25" s="2" t="e">
        <f ca="1">+IF(IFTA_Quarterly!$I42&gt;0,ROUND(IFTA_Quarterly!$I42*Int_Exchange_2!AE$5/100*AE$3,2),0)</f>
        <v>#VALUE!</v>
      </c>
      <c r="AF25" s="2" t="e">
        <f ca="1">+IF(IFTA_Quarterly!$I42&gt;0,ROUND(IFTA_Quarterly!$I42*Int_Exchange_2!AF$5/100*AF$3,2),0)</f>
        <v>#VALUE!</v>
      </c>
      <c r="AG25" s="2" t="e">
        <f ca="1">+IF(IFTA_Quarterly!$I42&gt;0,ROUND(IFTA_Quarterly!$I42*Int_Exchange_2!AG$5/100*AG$3,2),0)</f>
        <v>#VALUE!</v>
      </c>
      <c r="AH25" s="2" t="e">
        <f ca="1">+IF(IFTA_Quarterly!$I42&gt;0,ROUND(IFTA_Quarterly!$I42*Int_Exchange_2!AH$5/100*AH$3,2),0)</f>
        <v>#VALUE!</v>
      </c>
      <c r="AI25" s="2" t="e">
        <f ca="1">+IF(IFTA_Quarterly!$I42&gt;0,ROUND(IFTA_Quarterly!$I42*Int_Exchange_2!AI$5/100*AI$3,2),0)</f>
        <v>#VALUE!</v>
      </c>
      <c r="AJ25" s="2" t="e">
        <f ca="1">+IF(IFTA_Quarterly!$I42&gt;0,ROUND(IFTA_Quarterly!$I42*Int_Exchange_2!AJ$5/100*AJ$3,2),0)</f>
        <v>#VALUE!</v>
      </c>
      <c r="AK25" s="2" t="e">
        <f ca="1">+IF(IFTA_Quarterly!$I42&gt;0,ROUND(IFTA_Quarterly!$I42*Int_Exchange_2!AK$5/100*AK$3,2),0)</f>
        <v>#VALUE!</v>
      </c>
      <c r="AL25" s="2" t="e">
        <f ca="1">+IF(IFTA_Quarterly!$I42&gt;0,ROUND(IFTA_Quarterly!$I42*Int_Exchange_2!AL$5/100*AL$3,2),0)</f>
        <v>#VALUE!</v>
      </c>
    </row>
    <row r="26" spans="1:38" x14ac:dyDescent="0.25">
      <c r="A26" s="2" t="s">
        <v>40</v>
      </c>
      <c r="B26" s="2" t="str">
        <f t="shared" ca="1" si="43"/>
        <v/>
      </c>
      <c r="C26" s="2" t="e">
        <f ca="1">+IF(IFTA_Quarterly!$I43&gt;0,ROUND(IFTA_Quarterly!$I43*Int_Exchange_2!C$5/100*C$3,2),0)</f>
        <v>#VALUE!</v>
      </c>
      <c r="D26" s="2" t="e">
        <f ca="1">+IF(IFTA_Quarterly!$I43&gt;0,ROUND(IFTA_Quarterly!$I43*Int_Exchange_2!D$5/100*D$3,2),0)</f>
        <v>#VALUE!</v>
      </c>
      <c r="E26" s="2" t="e">
        <f ca="1">+IF(IFTA_Quarterly!$I43&gt;0,ROUND(IFTA_Quarterly!$I43*Int_Exchange_2!E$5/100*E$3,2),0)</f>
        <v>#VALUE!</v>
      </c>
      <c r="F26" s="2" t="e">
        <f ca="1">+IF(IFTA_Quarterly!$I43&gt;0,ROUND(IFTA_Quarterly!$I43*Int_Exchange_2!F$5/100*F$3,2),0)</f>
        <v>#VALUE!</v>
      </c>
      <c r="G26" s="2" t="e">
        <f ca="1">+IF(IFTA_Quarterly!$I43&gt;0,ROUND(IFTA_Quarterly!$I43*Int_Exchange_2!G$5/100*G$3,2),0)</f>
        <v>#VALUE!</v>
      </c>
      <c r="H26" s="2" t="e">
        <f ca="1">+IF(IFTA_Quarterly!$I43&gt;0,ROUND(IFTA_Quarterly!$I43*Int_Exchange_2!H$5/100*H$3,2),0)</f>
        <v>#VALUE!</v>
      </c>
      <c r="I26" s="2" t="e">
        <f ca="1">+IF(IFTA_Quarterly!$I43&gt;0,ROUND(IFTA_Quarterly!$I43*Int_Exchange_2!I$5/100*I$3,2),0)</f>
        <v>#VALUE!</v>
      </c>
      <c r="J26" s="2" t="e">
        <f ca="1">+IF(IFTA_Quarterly!$I43&gt;0,ROUND(IFTA_Quarterly!$I43*Int_Exchange_2!J$5/100*J$3,2),0)</f>
        <v>#VALUE!</v>
      </c>
      <c r="K26" s="2" t="e">
        <f ca="1">+IF(IFTA_Quarterly!$I43&gt;0,ROUND(IFTA_Quarterly!$I43*Int_Exchange_2!K$5/100*K$3,2),0)</f>
        <v>#VALUE!</v>
      </c>
      <c r="L26" s="2" t="e">
        <f ca="1">+IF(IFTA_Quarterly!$I43&gt;0,ROUND(IFTA_Quarterly!$I43*Int_Exchange_2!L$5/100*L$3,2),0)</f>
        <v>#VALUE!</v>
      </c>
      <c r="M26" s="2" t="e">
        <f ca="1">+IF(IFTA_Quarterly!$I43&gt;0,ROUND(IFTA_Quarterly!$I43*Int_Exchange_2!M$5/100*M$3,2),0)</f>
        <v>#VALUE!</v>
      </c>
      <c r="N26" s="2" t="e">
        <f ca="1">+IF(IFTA_Quarterly!$I43&gt;0,ROUND(IFTA_Quarterly!$I43*Int_Exchange_2!N$5/100*N$3,2),0)</f>
        <v>#VALUE!</v>
      </c>
      <c r="O26" s="2" t="e">
        <f ca="1">+IF(IFTA_Quarterly!$I43&gt;0,ROUND(IFTA_Quarterly!$I43*Int_Exchange_2!O$5/100*O$3,2),0)</f>
        <v>#VALUE!</v>
      </c>
      <c r="P26" s="2" t="e">
        <f ca="1">+IF(IFTA_Quarterly!$I43&gt;0,ROUND(IFTA_Quarterly!$I43*Int_Exchange_2!P$5/100*P$3,2),0)</f>
        <v>#VALUE!</v>
      </c>
      <c r="Q26" s="2" t="e">
        <f ca="1">+IF(IFTA_Quarterly!$I43&gt;0,ROUND(IFTA_Quarterly!$I43*Int_Exchange_2!Q$5/100*Q$3,2),0)</f>
        <v>#VALUE!</v>
      </c>
      <c r="R26" s="2" t="e">
        <f ca="1">+IF(IFTA_Quarterly!$I43&gt;0,ROUND(IFTA_Quarterly!$I43*Int_Exchange_2!R$5/100*R$3,2),0)</f>
        <v>#VALUE!</v>
      </c>
      <c r="S26" s="2" t="e">
        <f ca="1">+IF(IFTA_Quarterly!$I43&gt;0,ROUND(IFTA_Quarterly!$I43*Int_Exchange_2!S$5/100*S$3,2),0)</f>
        <v>#VALUE!</v>
      </c>
      <c r="T26" s="2" t="e">
        <f ca="1">+IF(IFTA_Quarterly!$I43&gt;0,ROUND(IFTA_Quarterly!$I43*Int_Exchange_2!T$5/100*T$3,2),0)</f>
        <v>#VALUE!</v>
      </c>
      <c r="U26" s="2" t="e">
        <f ca="1">+IF(IFTA_Quarterly!$I43&gt;0,ROUND(IFTA_Quarterly!$I43*Int_Exchange_2!U$5/100*U$3,2),0)</f>
        <v>#VALUE!</v>
      </c>
      <c r="V26" s="2" t="e">
        <f ca="1">+IF(IFTA_Quarterly!$I43&gt;0,ROUND(IFTA_Quarterly!$I43*Int_Exchange_2!V$5/100*V$3,2),0)</f>
        <v>#VALUE!</v>
      </c>
      <c r="W26" s="2" t="e">
        <f ca="1">+IF(IFTA_Quarterly!$I43&gt;0,ROUND(IFTA_Quarterly!$I43*Int_Exchange_2!W$5/100*W$3,2),0)</f>
        <v>#VALUE!</v>
      </c>
      <c r="X26" s="2" t="e">
        <f ca="1">+IF(IFTA_Quarterly!$I43&gt;0,ROUND(IFTA_Quarterly!$I43*Int_Exchange_2!X$5/100*X$3,2),0)</f>
        <v>#VALUE!</v>
      </c>
      <c r="Y26" s="2" t="e">
        <f ca="1">+IF(IFTA_Quarterly!$I43&gt;0,ROUND(IFTA_Quarterly!$I43*Int_Exchange_2!Y$5/100*Y$3,2),0)</f>
        <v>#VALUE!</v>
      </c>
      <c r="Z26" s="2" t="e">
        <f ca="1">+IF(IFTA_Quarterly!$I43&gt;0,ROUND(IFTA_Quarterly!$I43*Int_Exchange_2!Z$5/100*Z$3,2),0)</f>
        <v>#VALUE!</v>
      </c>
      <c r="AA26" s="2" t="e">
        <f ca="1">+IF(IFTA_Quarterly!$I43&gt;0,ROUND(IFTA_Quarterly!$I43*Int_Exchange_2!AA$5/100*AA$3,2),0)</f>
        <v>#VALUE!</v>
      </c>
      <c r="AB26" s="2" t="e">
        <f ca="1">+IF(IFTA_Quarterly!$I43&gt;0,ROUND(IFTA_Quarterly!$I43*Int_Exchange_2!AB$5/100*AB$3,2),0)</f>
        <v>#VALUE!</v>
      </c>
      <c r="AC26" s="2" t="e">
        <f ca="1">+IF(IFTA_Quarterly!$I43&gt;0,ROUND(IFTA_Quarterly!$I43*Int_Exchange_2!AC$5/100*AC$3,2),0)</f>
        <v>#VALUE!</v>
      </c>
      <c r="AD26" s="2" t="e">
        <f ca="1">+IF(IFTA_Quarterly!$I43&gt;0,ROUND(IFTA_Quarterly!$I43*Int_Exchange_2!AD$5/100*AD$3,2),0)</f>
        <v>#VALUE!</v>
      </c>
      <c r="AE26" s="2" t="e">
        <f ca="1">+IF(IFTA_Quarterly!$I43&gt;0,ROUND(IFTA_Quarterly!$I43*Int_Exchange_2!AE$5/100*AE$3,2),0)</f>
        <v>#VALUE!</v>
      </c>
      <c r="AF26" s="2" t="e">
        <f ca="1">+IF(IFTA_Quarterly!$I43&gt;0,ROUND(IFTA_Quarterly!$I43*Int_Exchange_2!AF$5/100*AF$3,2),0)</f>
        <v>#VALUE!</v>
      </c>
      <c r="AG26" s="2" t="e">
        <f ca="1">+IF(IFTA_Quarterly!$I43&gt;0,ROUND(IFTA_Quarterly!$I43*Int_Exchange_2!AG$5/100*AG$3,2),0)</f>
        <v>#VALUE!</v>
      </c>
      <c r="AH26" s="2" t="e">
        <f ca="1">+IF(IFTA_Quarterly!$I43&gt;0,ROUND(IFTA_Quarterly!$I43*Int_Exchange_2!AH$5/100*AH$3,2),0)</f>
        <v>#VALUE!</v>
      </c>
      <c r="AI26" s="2" t="e">
        <f ca="1">+IF(IFTA_Quarterly!$I43&gt;0,ROUND(IFTA_Quarterly!$I43*Int_Exchange_2!AI$5/100*AI$3,2),0)</f>
        <v>#VALUE!</v>
      </c>
      <c r="AJ26" s="2" t="e">
        <f ca="1">+IF(IFTA_Quarterly!$I43&gt;0,ROUND(IFTA_Quarterly!$I43*Int_Exchange_2!AJ$5/100*AJ$3,2),0)</f>
        <v>#VALUE!</v>
      </c>
      <c r="AK26" s="2" t="e">
        <f ca="1">+IF(IFTA_Quarterly!$I43&gt;0,ROUND(IFTA_Quarterly!$I43*Int_Exchange_2!AK$5/100*AK$3,2),0)</f>
        <v>#VALUE!</v>
      </c>
      <c r="AL26" s="2" t="e">
        <f ca="1">+IF(IFTA_Quarterly!$I43&gt;0,ROUND(IFTA_Quarterly!$I43*Int_Exchange_2!AL$5/100*AL$3,2),0)</f>
        <v>#VALUE!</v>
      </c>
    </row>
    <row r="27" spans="1:38" x14ac:dyDescent="0.25">
      <c r="A27" s="2" t="s">
        <v>41</v>
      </c>
      <c r="B27" s="2" t="str">
        <f t="shared" ca="1" si="43"/>
        <v/>
      </c>
      <c r="C27" s="2" t="e">
        <f ca="1">+IF(IFTA_Quarterly!$I44&gt;0,ROUND(IFTA_Quarterly!$I44*Int_Exchange_2!C$5/100*C$3,2),0)</f>
        <v>#VALUE!</v>
      </c>
      <c r="D27" s="2" t="e">
        <f ca="1">+IF(IFTA_Quarterly!$I44&gt;0,ROUND(IFTA_Quarterly!$I44*Int_Exchange_2!D$5/100*D$3,2),0)</f>
        <v>#VALUE!</v>
      </c>
      <c r="E27" s="2" t="e">
        <f ca="1">+IF(IFTA_Quarterly!$I44&gt;0,ROUND(IFTA_Quarterly!$I44*Int_Exchange_2!E$5/100*E$3,2),0)</f>
        <v>#VALUE!</v>
      </c>
      <c r="F27" s="2" t="e">
        <f ca="1">+IF(IFTA_Quarterly!$I44&gt;0,ROUND(IFTA_Quarterly!$I44*Int_Exchange_2!F$5/100*F$3,2),0)</f>
        <v>#VALUE!</v>
      </c>
      <c r="G27" s="2" t="e">
        <f ca="1">+IF(IFTA_Quarterly!$I44&gt;0,ROUND(IFTA_Quarterly!$I44*Int_Exchange_2!G$5/100*G$3,2),0)</f>
        <v>#VALUE!</v>
      </c>
      <c r="H27" s="2" t="e">
        <f ca="1">+IF(IFTA_Quarterly!$I44&gt;0,ROUND(IFTA_Quarterly!$I44*Int_Exchange_2!H$5/100*H$3,2),0)</f>
        <v>#VALUE!</v>
      </c>
      <c r="I27" s="2" t="e">
        <f ca="1">+IF(IFTA_Quarterly!$I44&gt;0,ROUND(IFTA_Quarterly!$I44*Int_Exchange_2!I$5/100*I$3,2),0)</f>
        <v>#VALUE!</v>
      </c>
      <c r="J27" s="2" t="e">
        <f ca="1">+IF(IFTA_Quarterly!$I44&gt;0,ROUND(IFTA_Quarterly!$I44*Int_Exchange_2!J$5/100*J$3,2),0)</f>
        <v>#VALUE!</v>
      </c>
      <c r="K27" s="2" t="e">
        <f ca="1">+IF(IFTA_Quarterly!$I44&gt;0,ROUND(IFTA_Quarterly!$I44*Int_Exchange_2!K$5/100*K$3,2),0)</f>
        <v>#VALUE!</v>
      </c>
      <c r="L27" s="2" t="e">
        <f ca="1">+IF(IFTA_Quarterly!$I44&gt;0,ROUND(IFTA_Quarterly!$I44*Int_Exchange_2!L$5/100*L$3,2),0)</f>
        <v>#VALUE!</v>
      </c>
      <c r="M27" s="2" t="e">
        <f ca="1">+IF(IFTA_Quarterly!$I44&gt;0,ROUND(IFTA_Quarterly!$I44*Int_Exchange_2!M$5/100*M$3,2),0)</f>
        <v>#VALUE!</v>
      </c>
      <c r="N27" s="2" t="e">
        <f ca="1">+IF(IFTA_Quarterly!$I44&gt;0,ROUND(IFTA_Quarterly!$I44*Int_Exchange_2!N$5/100*N$3,2),0)</f>
        <v>#VALUE!</v>
      </c>
      <c r="O27" s="2" t="e">
        <f ca="1">+IF(IFTA_Quarterly!$I44&gt;0,ROUND(IFTA_Quarterly!$I44*Int_Exchange_2!O$5/100*O$3,2),0)</f>
        <v>#VALUE!</v>
      </c>
      <c r="P27" s="2" t="e">
        <f ca="1">+IF(IFTA_Quarterly!$I44&gt;0,ROUND(IFTA_Quarterly!$I44*Int_Exchange_2!P$5/100*P$3,2),0)</f>
        <v>#VALUE!</v>
      </c>
      <c r="Q27" s="2" t="e">
        <f ca="1">+IF(IFTA_Quarterly!$I44&gt;0,ROUND(IFTA_Quarterly!$I44*Int_Exchange_2!Q$5/100*Q$3,2),0)</f>
        <v>#VALUE!</v>
      </c>
      <c r="R27" s="2" t="e">
        <f ca="1">+IF(IFTA_Quarterly!$I44&gt;0,ROUND(IFTA_Quarterly!$I44*Int_Exchange_2!R$5/100*R$3,2),0)</f>
        <v>#VALUE!</v>
      </c>
      <c r="S27" s="2" t="e">
        <f ca="1">+IF(IFTA_Quarterly!$I44&gt;0,ROUND(IFTA_Quarterly!$I44*Int_Exchange_2!S$5/100*S$3,2),0)</f>
        <v>#VALUE!</v>
      </c>
      <c r="T27" s="2" t="e">
        <f ca="1">+IF(IFTA_Quarterly!$I44&gt;0,ROUND(IFTA_Quarterly!$I44*Int_Exchange_2!T$5/100*T$3,2),0)</f>
        <v>#VALUE!</v>
      </c>
      <c r="U27" s="2" t="e">
        <f ca="1">+IF(IFTA_Quarterly!$I44&gt;0,ROUND(IFTA_Quarterly!$I44*Int_Exchange_2!U$5/100*U$3,2),0)</f>
        <v>#VALUE!</v>
      </c>
      <c r="V27" s="2" t="e">
        <f ca="1">+IF(IFTA_Quarterly!$I44&gt;0,ROUND(IFTA_Quarterly!$I44*Int_Exchange_2!V$5/100*V$3,2),0)</f>
        <v>#VALUE!</v>
      </c>
      <c r="W27" s="2" t="e">
        <f ca="1">+IF(IFTA_Quarterly!$I44&gt;0,ROUND(IFTA_Quarterly!$I44*Int_Exchange_2!W$5/100*W$3,2),0)</f>
        <v>#VALUE!</v>
      </c>
      <c r="X27" s="2" t="e">
        <f ca="1">+IF(IFTA_Quarterly!$I44&gt;0,ROUND(IFTA_Quarterly!$I44*Int_Exchange_2!X$5/100*X$3,2),0)</f>
        <v>#VALUE!</v>
      </c>
      <c r="Y27" s="2" t="e">
        <f ca="1">+IF(IFTA_Quarterly!$I44&gt;0,ROUND(IFTA_Quarterly!$I44*Int_Exchange_2!Y$5/100*Y$3,2),0)</f>
        <v>#VALUE!</v>
      </c>
      <c r="Z27" s="2" t="e">
        <f ca="1">+IF(IFTA_Quarterly!$I44&gt;0,ROUND(IFTA_Quarterly!$I44*Int_Exchange_2!Z$5/100*Z$3,2),0)</f>
        <v>#VALUE!</v>
      </c>
      <c r="AA27" s="2" t="e">
        <f ca="1">+IF(IFTA_Quarterly!$I44&gt;0,ROUND(IFTA_Quarterly!$I44*Int_Exchange_2!AA$5/100*AA$3,2),0)</f>
        <v>#VALUE!</v>
      </c>
      <c r="AB27" s="2" t="e">
        <f ca="1">+IF(IFTA_Quarterly!$I44&gt;0,ROUND(IFTA_Quarterly!$I44*Int_Exchange_2!AB$5/100*AB$3,2),0)</f>
        <v>#VALUE!</v>
      </c>
      <c r="AC27" s="2" t="e">
        <f ca="1">+IF(IFTA_Quarterly!$I44&gt;0,ROUND(IFTA_Quarterly!$I44*Int_Exchange_2!AC$5/100*AC$3,2),0)</f>
        <v>#VALUE!</v>
      </c>
      <c r="AD27" s="2" t="e">
        <f ca="1">+IF(IFTA_Quarterly!$I44&gt;0,ROUND(IFTA_Quarterly!$I44*Int_Exchange_2!AD$5/100*AD$3,2),0)</f>
        <v>#VALUE!</v>
      </c>
      <c r="AE27" s="2" t="e">
        <f ca="1">+IF(IFTA_Quarterly!$I44&gt;0,ROUND(IFTA_Quarterly!$I44*Int_Exchange_2!AE$5/100*AE$3,2),0)</f>
        <v>#VALUE!</v>
      </c>
      <c r="AF27" s="2" t="e">
        <f ca="1">+IF(IFTA_Quarterly!$I44&gt;0,ROUND(IFTA_Quarterly!$I44*Int_Exchange_2!AF$5/100*AF$3,2),0)</f>
        <v>#VALUE!</v>
      </c>
      <c r="AG27" s="2" t="e">
        <f ca="1">+IF(IFTA_Quarterly!$I44&gt;0,ROUND(IFTA_Quarterly!$I44*Int_Exchange_2!AG$5/100*AG$3,2),0)</f>
        <v>#VALUE!</v>
      </c>
      <c r="AH27" s="2" t="e">
        <f ca="1">+IF(IFTA_Quarterly!$I44&gt;0,ROUND(IFTA_Quarterly!$I44*Int_Exchange_2!AH$5/100*AH$3,2),0)</f>
        <v>#VALUE!</v>
      </c>
      <c r="AI27" s="2" t="e">
        <f ca="1">+IF(IFTA_Quarterly!$I44&gt;0,ROUND(IFTA_Quarterly!$I44*Int_Exchange_2!AI$5/100*AI$3,2),0)</f>
        <v>#VALUE!</v>
      </c>
      <c r="AJ27" s="2" t="e">
        <f ca="1">+IF(IFTA_Quarterly!$I44&gt;0,ROUND(IFTA_Quarterly!$I44*Int_Exchange_2!AJ$5/100*AJ$3,2),0)</f>
        <v>#VALUE!</v>
      </c>
      <c r="AK27" s="2" t="e">
        <f ca="1">+IF(IFTA_Quarterly!$I44&gt;0,ROUND(IFTA_Quarterly!$I44*Int_Exchange_2!AK$5/100*AK$3,2),0)</f>
        <v>#VALUE!</v>
      </c>
      <c r="AL27" s="2" t="e">
        <f ca="1">+IF(IFTA_Quarterly!$I44&gt;0,ROUND(IFTA_Quarterly!$I44*Int_Exchange_2!AL$5/100*AL$3,2),0)</f>
        <v>#VALUE!</v>
      </c>
    </row>
    <row r="28" spans="1:38" x14ac:dyDescent="0.25">
      <c r="A28" s="2" t="s">
        <v>42</v>
      </c>
      <c r="B28" s="2" t="str">
        <f t="shared" ca="1" si="43"/>
        <v/>
      </c>
      <c r="C28" s="2" t="e">
        <f ca="1">+IF(IFTA_Quarterly!$I45&gt;0,ROUND(IFTA_Quarterly!$I45*Int_Exchange_2!C$5/100*C$3,2),0)</f>
        <v>#VALUE!</v>
      </c>
      <c r="D28" s="2" t="e">
        <f ca="1">+IF(IFTA_Quarterly!$I45&gt;0,ROUND(IFTA_Quarterly!$I45*Int_Exchange_2!D$5/100*D$3,2),0)</f>
        <v>#VALUE!</v>
      </c>
      <c r="E28" s="2" t="e">
        <f ca="1">+IF(IFTA_Quarterly!$I45&gt;0,ROUND(IFTA_Quarterly!$I45*Int_Exchange_2!E$5/100*E$3,2),0)</f>
        <v>#VALUE!</v>
      </c>
      <c r="F28" s="2" t="e">
        <f ca="1">+IF(IFTA_Quarterly!$I45&gt;0,ROUND(IFTA_Quarterly!$I45*Int_Exchange_2!F$5/100*F$3,2),0)</f>
        <v>#VALUE!</v>
      </c>
      <c r="G28" s="2" t="e">
        <f ca="1">+IF(IFTA_Quarterly!$I45&gt;0,ROUND(IFTA_Quarterly!$I45*Int_Exchange_2!G$5/100*G$3,2),0)</f>
        <v>#VALUE!</v>
      </c>
      <c r="H28" s="2" t="e">
        <f ca="1">+IF(IFTA_Quarterly!$I45&gt;0,ROUND(IFTA_Quarterly!$I45*Int_Exchange_2!H$5/100*H$3,2),0)</f>
        <v>#VALUE!</v>
      </c>
      <c r="I28" s="2" t="e">
        <f ca="1">+IF(IFTA_Quarterly!$I45&gt;0,ROUND(IFTA_Quarterly!$I45*Int_Exchange_2!I$5/100*I$3,2),0)</f>
        <v>#VALUE!</v>
      </c>
      <c r="J28" s="2" t="e">
        <f ca="1">+IF(IFTA_Quarterly!$I45&gt;0,ROUND(IFTA_Quarterly!$I45*Int_Exchange_2!J$5/100*J$3,2),0)</f>
        <v>#VALUE!</v>
      </c>
      <c r="K28" s="2" t="e">
        <f ca="1">+IF(IFTA_Quarterly!$I45&gt;0,ROUND(IFTA_Quarterly!$I45*Int_Exchange_2!K$5/100*K$3,2),0)</f>
        <v>#VALUE!</v>
      </c>
      <c r="L28" s="2" t="e">
        <f ca="1">+IF(IFTA_Quarterly!$I45&gt;0,ROUND(IFTA_Quarterly!$I45*Int_Exchange_2!L$5/100*L$3,2),0)</f>
        <v>#VALUE!</v>
      </c>
      <c r="M28" s="2" t="e">
        <f ca="1">+IF(IFTA_Quarterly!$I45&gt;0,ROUND(IFTA_Quarterly!$I45*Int_Exchange_2!M$5/100*M$3,2),0)</f>
        <v>#VALUE!</v>
      </c>
      <c r="N28" s="2" t="e">
        <f ca="1">+IF(IFTA_Quarterly!$I45&gt;0,ROUND(IFTA_Quarterly!$I45*Int_Exchange_2!N$5/100*N$3,2),0)</f>
        <v>#VALUE!</v>
      </c>
      <c r="O28" s="2" t="e">
        <f ca="1">+IF(IFTA_Quarterly!$I45&gt;0,ROUND(IFTA_Quarterly!$I45*Int_Exchange_2!O$5/100*O$3,2),0)</f>
        <v>#VALUE!</v>
      </c>
      <c r="P28" s="2" t="e">
        <f ca="1">+IF(IFTA_Quarterly!$I45&gt;0,ROUND(IFTA_Quarterly!$I45*Int_Exchange_2!P$5/100*P$3,2),0)</f>
        <v>#VALUE!</v>
      </c>
      <c r="Q28" s="2" t="e">
        <f ca="1">+IF(IFTA_Quarterly!$I45&gt;0,ROUND(IFTA_Quarterly!$I45*Int_Exchange_2!Q$5/100*Q$3,2),0)</f>
        <v>#VALUE!</v>
      </c>
      <c r="R28" s="2" t="e">
        <f ca="1">+IF(IFTA_Quarterly!$I45&gt;0,ROUND(IFTA_Quarterly!$I45*Int_Exchange_2!R$5/100*R$3,2),0)</f>
        <v>#VALUE!</v>
      </c>
      <c r="S28" s="2" t="e">
        <f ca="1">+IF(IFTA_Quarterly!$I45&gt;0,ROUND(IFTA_Quarterly!$I45*Int_Exchange_2!S$5/100*S$3,2),0)</f>
        <v>#VALUE!</v>
      </c>
      <c r="T28" s="2" t="e">
        <f ca="1">+IF(IFTA_Quarterly!$I45&gt;0,ROUND(IFTA_Quarterly!$I45*Int_Exchange_2!T$5/100*T$3,2),0)</f>
        <v>#VALUE!</v>
      </c>
      <c r="U28" s="2" t="e">
        <f ca="1">+IF(IFTA_Quarterly!$I45&gt;0,ROUND(IFTA_Quarterly!$I45*Int_Exchange_2!U$5/100*U$3,2),0)</f>
        <v>#VALUE!</v>
      </c>
      <c r="V28" s="2" t="e">
        <f ca="1">+IF(IFTA_Quarterly!$I45&gt;0,ROUND(IFTA_Quarterly!$I45*Int_Exchange_2!V$5/100*V$3,2),0)</f>
        <v>#VALUE!</v>
      </c>
      <c r="W28" s="2" t="e">
        <f ca="1">+IF(IFTA_Quarterly!$I45&gt;0,ROUND(IFTA_Quarterly!$I45*Int_Exchange_2!W$5/100*W$3,2),0)</f>
        <v>#VALUE!</v>
      </c>
      <c r="X28" s="2" t="e">
        <f ca="1">+IF(IFTA_Quarterly!$I45&gt;0,ROUND(IFTA_Quarterly!$I45*Int_Exchange_2!X$5/100*X$3,2),0)</f>
        <v>#VALUE!</v>
      </c>
      <c r="Y28" s="2" t="e">
        <f ca="1">+IF(IFTA_Quarterly!$I45&gt;0,ROUND(IFTA_Quarterly!$I45*Int_Exchange_2!Y$5/100*Y$3,2),0)</f>
        <v>#VALUE!</v>
      </c>
      <c r="Z28" s="2" t="e">
        <f ca="1">+IF(IFTA_Quarterly!$I45&gt;0,ROUND(IFTA_Quarterly!$I45*Int_Exchange_2!Z$5/100*Z$3,2),0)</f>
        <v>#VALUE!</v>
      </c>
      <c r="AA28" s="2" t="e">
        <f ca="1">+IF(IFTA_Quarterly!$I45&gt;0,ROUND(IFTA_Quarterly!$I45*Int_Exchange_2!AA$5/100*AA$3,2),0)</f>
        <v>#VALUE!</v>
      </c>
      <c r="AB28" s="2" t="e">
        <f ca="1">+IF(IFTA_Quarterly!$I45&gt;0,ROUND(IFTA_Quarterly!$I45*Int_Exchange_2!AB$5/100*AB$3,2),0)</f>
        <v>#VALUE!</v>
      </c>
      <c r="AC28" s="2" t="e">
        <f ca="1">+IF(IFTA_Quarterly!$I45&gt;0,ROUND(IFTA_Quarterly!$I45*Int_Exchange_2!AC$5/100*AC$3,2),0)</f>
        <v>#VALUE!</v>
      </c>
      <c r="AD28" s="2" t="e">
        <f ca="1">+IF(IFTA_Quarterly!$I45&gt;0,ROUND(IFTA_Quarterly!$I45*Int_Exchange_2!AD$5/100*AD$3,2),0)</f>
        <v>#VALUE!</v>
      </c>
      <c r="AE28" s="2" t="e">
        <f ca="1">+IF(IFTA_Quarterly!$I45&gt;0,ROUND(IFTA_Quarterly!$I45*Int_Exchange_2!AE$5/100*AE$3,2),0)</f>
        <v>#VALUE!</v>
      </c>
      <c r="AF28" s="2" t="e">
        <f ca="1">+IF(IFTA_Quarterly!$I45&gt;0,ROUND(IFTA_Quarterly!$I45*Int_Exchange_2!AF$5/100*AF$3,2),0)</f>
        <v>#VALUE!</v>
      </c>
      <c r="AG28" s="2" t="e">
        <f ca="1">+IF(IFTA_Quarterly!$I45&gt;0,ROUND(IFTA_Quarterly!$I45*Int_Exchange_2!AG$5/100*AG$3,2),0)</f>
        <v>#VALUE!</v>
      </c>
      <c r="AH28" s="2" t="e">
        <f ca="1">+IF(IFTA_Quarterly!$I45&gt;0,ROUND(IFTA_Quarterly!$I45*Int_Exchange_2!AH$5/100*AH$3,2),0)</f>
        <v>#VALUE!</v>
      </c>
      <c r="AI28" s="2" t="e">
        <f ca="1">+IF(IFTA_Quarterly!$I45&gt;0,ROUND(IFTA_Quarterly!$I45*Int_Exchange_2!AI$5/100*AI$3,2),0)</f>
        <v>#VALUE!</v>
      </c>
      <c r="AJ28" s="2" t="e">
        <f ca="1">+IF(IFTA_Quarterly!$I45&gt;0,ROUND(IFTA_Quarterly!$I45*Int_Exchange_2!AJ$5/100*AJ$3,2),0)</f>
        <v>#VALUE!</v>
      </c>
      <c r="AK28" s="2" t="e">
        <f ca="1">+IF(IFTA_Quarterly!$I45&gt;0,ROUND(IFTA_Quarterly!$I45*Int_Exchange_2!AK$5/100*AK$3,2),0)</f>
        <v>#VALUE!</v>
      </c>
      <c r="AL28" s="2" t="e">
        <f ca="1">+IF(IFTA_Quarterly!$I45&gt;0,ROUND(IFTA_Quarterly!$I45*Int_Exchange_2!AL$5/100*AL$3,2),0)</f>
        <v>#VALUE!</v>
      </c>
    </row>
    <row r="29" spans="1:38" x14ac:dyDescent="0.25">
      <c r="A29" s="2" t="s">
        <v>43</v>
      </c>
      <c r="B29" s="2" t="str">
        <f t="shared" ca="1" si="43"/>
        <v/>
      </c>
      <c r="C29" s="2" t="e">
        <f ca="1">+IF(IFTA_Quarterly!$I46&gt;0,ROUND(IFTA_Quarterly!$I46*Int_Exchange_2!C$5/100*C$3,2),0)</f>
        <v>#VALUE!</v>
      </c>
      <c r="D29" s="2" t="e">
        <f ca="1">+IF(IFTA_Quarterly!$I46&gt;0,ROUND(IFTA_Quarterly!$I46*Int_Exchange_2!D$5/100*D$3,2),0)</f>
        <v>#VALUE!</v>
      </c>
      <c r="E29" s="2" t="e">
        <f ca="1">+IF(IFTA_Quarterly!$I46&gt;0,ROUND(IFTA_Quarterly!$I46*Int_Exchange_2!E$5/100*E$3,2),0)</f>
        <v>#VALUE!</v>
      </c>
      <c r="F29" s="2" t="e">
        <f ca="1">+IF(IFTA_Quarterly!$I46&gt;0,ROUND(IFTA_Quarterly!$I46*Int_Exchange_2!F$5/100*F$3,2),0)</f>
        <v>#VALUE!</v>
      </c>
      <c r="G29" s="2" t="e">
        <f ca="1">+IF(IFTA_Quarterly!$I46&gt;0,ROUND(IFTA_Quarterly!$I46*Int_Exchange_2!G$5/100*G$3,2),0)</f>
        <v>#VALUE!</v>
      </c>
      <c r="H29" s="2" t="e">
        <f ca="1">+IF(IFTA_Quarterly!$I46&gt;0,ROUND(IFTA_Quarterly!$I46*Int_Exchange_2!H$5/100*H$3,2),0)</f>
        <v>#VALUE!</v>
      </c>
      <c r="I29" s="2" t="e">
        <f ca="1">+IF(IFTA_Quarterly!$I46&gt;0,ROUND(IFTA_Quarterly!$I46*Int_Exchange_2!I$5/100*I$3,2),0)</f>
        <v>#VALUE!</v>
      </c>
      <c r="J29" s="2" t="e">
        <f ca="1">+IF(IFTA_Quarterly!$I46&gt;0,ROUND(IFTA_Quarterly!$I46*Int_Exchange_2!J$5/100*J$3,2),0)</f>
        <v>#VALUE!</v>
      </c>
      <c r="K29" s="2" t="e">
        <f ca="1">+IF(IFTA_Quarterly!$I46&gt;0,ROUND(IFTA_Quarterly!$I46*Int_Exchange_2!K$5/100*K$3,2),0)</f>
        <v>#VALUE!</v>
      </c>
      <c r="L29" s="2" t="e">
        <f ca="1">+IF(IFTA_Quarterly!$I46&gt;0,ROUND(IFTA_Quarterly!$I46*Int_Exchange_2!L$5/100*L$3,2),0)</f>
        <v>#VALUE!</v>
      </c>
      <c r="M29" s="2" t="e">
        <f ca="1">+IF(IFTA_Quarterly!$I46&gt;0,ROUND(IFTA_Quarterly!$I46*Int_Exchange_2!M$5/100*M$3,2),0)</f>
        <v>#VALUE!</v>
      </c>
      <c r="N29" s="2" t="e">
        <f ca="1">+IF(IFTA_Quarterly!$I46&gt;0,ROUND(IFTA_Quarterly!$I46*Int_Exchange_2!N$5/100*N$3,2),0)</f>
        <v>#VALUE!</v>
      </c>
      <c r="O29" s="2" t="e">
        <f ca="1">+IF(IFTA_Quarterly!$I46&gt;0,ROUND(IFTA_Quarterly!$I46*Int_Exchange_2!O$5/100*O$3,2),0)</f>
        <v>#VALUE!</v>
      </c>
      <c r="P29" s="2" t="e">
        <f ca="1">+IF(IFTA_Quarterly!$I46&gt;0,ROUND(IFTA_Quarterly!$I46*Int_Exchange_2!P$5/100*P$3,2),0)</f>
        <v>#VALUE!</v>
      </c>
      <c r="Q29" s="2" t="e">
        <f ca="1">+IF(IFTA_Quarterly!$I46&gt;0,ROUND(IFTA_Quarterly!$I46*Int_Exchange_2!Q$5/100*Q$3,2),0)</f>
        <v>#VALUE!</v>
      </c>
      <c r="R29" s="2" t="e">
        <f ca="1">+IF(IFTA_Quarterly!$I46&gt;0,ROUND(IFTA_Quarterly!$I46*Int_Exchange_2!R$5/100*R$3,2),0)</f>
        <v>#VALUE!</v>
      </c>
      <c r="S29" s="2" t="e">
        <f ca="1">+IF(IFTA_Quarterly!$I46&gt;0,ROUND(IFTA_Quarterly!$I46*Int_Exchange_2!S$5/100*S$3,2),0)</f>
        <v>#VALUE!</v>
      </c>
      <c r="T29" s="2" t="e">
        <f ca="1">+IF(IFTA_Quarterly!$I46&gt;0,ROUND(IFTA_Quarterly!$I46*Int_Exchange_2!T$5/100*T$3,2),0)</f>
        <v>#VALUE!</v>
      </c>
      <c r="U29" s="2" t="e">
        <f ca="1">+IF(IFTA_Quarterly!$I46&gt;0,ROUND(IFTA_Quarterly!$I46*Int_Exchange_2!U$5/100*U$3,2),0)</f>
        <v>#VALUE!</v>
      </c>
      <c r="V29" s="2" t="e">
        <f ca="1">+IF(IFTA_Quarterly!$I46&gt;0,ROUND(IFTA_Quarterly!$I46*Int_Exchange_2!V$5/100*V$3,2),0)</f>
        <v>#VALUE!</v>
      </c>
      <c r="W29" s="2" t="e">
        <f ca="1">+IF(IFTA_Quarterly!$I46&gt;0,ROUND(IFTA_Quarterly!$I46*Int_Exchange_2!W$5/100*W$3,2),0)</f>
        <v>#VALUE!</v>
      </c>
      <c r="X29" s="2" t="e">
        <f ca="1">+IF(IFTA_Quarterly!$I46&gt;0,ROUND(IFTA_Quarterly!$I46*Int_Exchange_2!X$5/100*X$3,2),0)</f>
        <v>#VALUE!</v>
      </c>
      <c r="Y29" s="2" t="e">
        <f ca="1">+IF(IFTA_Quarterly!$I46&gt;0,ROUND(IFTA_Quarterly!$I46*Int_Exchange_2!Y$5/100*Y$3,2),0)</f>
        <v>#VALUE!</v>
      </c>
      <c r="Z29" s="2" t="e">
        <f ca="1">+IF(IFTA_Quarterly!$I46&gt;0,ROUND(IFTA_Quarterly!$I46*Int_Exchange_2!Z$5/100*Z$3,2),0)</f>
        <v>#VALUE!</v>
      </c>
      <c r="AA29" s="2" t="e">
        <f ca="1">+IF(IFTA_Quarterly!$I46&gt;0,ROUND(IFTA_Quarterly!$I46*Int_Exchange_2!AA$5/100*AA$3,2),0)</f>
        <v>#VALUE!</v>
      </c>
      <c r="AB29" s="2" t="e">
        <f ca="1">+IF(IFTA_Quarterly!$I46&gt;0,ROUND(IFTA_Quarterly!$I46*Int_Exchange_2!AB$5/100*AB$3,2),0)</f>
        <v>#VALUE!</v>
      </c>
      <c r="AC29" s="2" t="e">
        <f ca="1">+IF(IFTA_Quarterly!$I46&gt;0,ROUND(IFTA_Quarterly!$I46*Int_Exchange_2!AC$5/100*AC$3,2),0)</f>
        <v>#VALUE!</v>
      </c>
      <c r="AD29" s="2" t="e">
        <f ca="1">+IF(IFTA_Quarterly!$I46&gt;0,ROUND(IFTA_Quarterly!$I46*Int_Exchange_2!AD$5/100*AD$3,2),0)</f>
        <v>#VALUE!</v>
      </c>
      <c r="AE29" s="2" t="e">
        <f ca="1">+IF(IFTA_Quarterly!$I46&gt;0,ROUND(IFTA_Quarterly!$I46*Int_Exchange_2!AE$5/100*AE$3,2),0)</f>
        <v>#VALUE!</v>
      </c>
      <c r="AF29" s="2" t="e">
        <f ca="1">+IF(IFTA_Quarterly!$I46&gt;0,ROUND(IFTA_Quarterly!$I46*Int_Exchange_2!AF$5/100*AF$3,2),0)</f>
        <v>#VALUE!</v>
      </c>
      <c r="AG29" s="2" t="e">
        <f ca="1">+IF(IFTA_Quarterly!$I46&gt;0,ROUND(IFTA_Quarterly!$I46*Int_Exchange_2!AG$5/100*AG$3,2),0)</f>
        <v>#VALUE!</v>
      </c>
      <c r="AH29" s="2" t="e">
        <f ca="1">+IF(IFTA_Quarterly!$I46&gt;0,ROUND(IFTA_Quarterly!$I46*Int_Exchange_2!AH$5/100*AH$3,2),0)</f>
        <v>#VALUE!</v>
      </c>
      <c r="AI29" s="2" t="e">
        <f ca="1">+IF(IFTA_Quarterly!$I46&gt;0,ROUND(IFTA_Quarterly!$I46*Int_Exchange_2!AI$5/100*AI$3,2),0)</f>
        <v>#VALUE!</v>
      </c>
      <c r="AJ29" s="2" t="e">
        <f ca="1">+IF(IFTA_Quarterly!$I46&gt;0,ROUND(IFTA_Quarterly!$I46*Int_Exchange_2!AJ$5/100*AJ$3,2),0)</f>
        <v>#VALUE!</v>
      </c>
      <c r="AK29" s="2" t="e">
        <f ca="1">+IF(IFTA_Quarterly!$I46&gt;0,ROUND(IFTA_Quarterly!$I46*Int_Exchange_2!AK$5/100*AK$3,2),0)</f>
        <v>#VALUE!</v>
      </c>
      <c r="AL29" s="2" t="e">
        <f ca="1">+IF(IFTA_Quarterly!$I46&gt;0,ROUND(IFTA_Quarterly!$I46*Int_Exchange_2!AL$5/100*AL$3,2),0)</f>
        <v>#VALUE!</v>
      </c>
    </row>
    <row r="30" spans="1:38" x14ac:dyDescent="0.25">
      <c r="A30" s="2" t="s">
        <v>44</v>
      </c>
      <c r="B30" s="2" t="str">
        <f t="shared" ca="1" si="43"/>
        <v/>
      </c>
      <c r="C30" s="2" t="e">
        <f ca="1">+IF(IFTA_Quarterly!$I47&gt;0,ROUND(IFTA_Quarterly!$I47*Int_Exchange_2!C$5/100*C$3,2),0)</f>
        <v>#VALUE!</v>
      </c>
      <c r="D30" s="2" t="e">
        <f ca="1">+IF(IFTA_Quarterly!$I47&gt;0,ROUND(IFTA_Quarterly!$I47*Int_Exchange_2!D$5/100*D$3,2),0)</f>
        <v>#VALUE!</v>
      </c>
      <c r="E30" s="2" t="e">
        <f ca="1">+IF(IFTA_Quarterly!$I47&gt;0,ROUND(IFTA_Quarterly!$I47*Int_Exchange_2!E$5/100*E$3,2),0)</f>
        <v>#VALUE!</v>
      </c>
      <c r="F30" s="2" t="e">
        <f ca="1">+IF(IFTA_Quarterly!$I47&gt;0,ROUND(IFTA_Quarterly!$I47*Int_Exchange_2!F$5/100*F$3,2),0)</f>
        <v>#VALUE!</v>
      </c>
      <c r="G30" s="2" t="e">
        <f ca="1">+IF(IFTA_Quarterly!$I47&gt;0,ROUND(IFTA_Quarterly!$I47*Int_Exchange_2!G$5/100*G$3,2),0)</f>
        <v>#VALUE!</v>
      </c>
      <c r="H30" s="2" t="e">
        <f ca="1">+IF(IFTA_Quarterly!$I47&gt;0,ROUND(IFTA_Quarterly!$I47*Int_Exchange_2!H$5/100*H$3,2),0)</f>
        <v>#VALUE!</v>
      </c>
      <c r="I30" s="2" t="e">
        <f ca="1">+IF(IFTA_Quarterly!$I47&gt;0,ROUND(IFTA_Quarterly!$I47*Int_Exchange_2!I$5/100*I$3,2),0)</f>
        <v>#VALUE!</v>
      </c>
      <c r="J30" s="2" t="e">
        <f ca="1">+IF(IFTA_Quarterly!$I47&gt;0,ROUND(IFTA_Quarterly!$I47*Int_Exchange_2!J$5/100*J$3,2),0)</f>
        <v>#VALUE!</v>
      </c>
      <c r="K30" s="2" t="e">
        <f ca="1">+IF(IFTA_Quarterly!$I47&gt;0,ROUND(IFTA_Quarterly!$I47*Int_Exchange_2!K$5/100*K$3,2),0)</f>
        <v>#VALUE!</v>
      </c>
      <c r="L30" s="2" t="e">
        <f ca="1">+IF(IFTA_Quarterly!$I47&gt;0,ROUND(IFTA_Quarterly!$I47*Int_Exchange_2!L$5/100*L$3,2),0)</f>
        <v>#VALUE!</v>
      </c>
      <c r="M30" s="2" t="e">
        <f ca="1">+IF(IFTA_Quarterly!$I47&gt;0,ROUND(IFTA_Quarterly!$I47*Int_Exchange_2!M$5/100*M$3,2),0)</f>
        <v>#VALUE!</v>
      </c>
      <c r="N30" s="2" t="e">
        <f ca="1">+IF(IFTA_Quarterly!$I47&gt;0,ROUND(IFTA_Quarterly!$I47*Int_Exchange_2!N$5/100*N$3,2),0)</f>
        <v>#VALUE!</v>
      </c>
      <c r="O30" s="2" t="e">
        <f ca="1">+IF(IFTA_Quarterly!$I47&gt;0,ROUND(IFTA_Quarterly!$I47*Int_Exchange_2!O$5/100*O$3,2),0)</f>
        <v>#VALUE!</v>
      </c>
      <c r="P30" s="2" t="e">
        <f ca="1">+IF(IFTA_Quarterly!$I47&gt;0,ROUND(IFTA_Quarterly!$I47*Int_Exchange_2!P$5/100*P$3,2),0)</f>
        <v>#VALUE!</v>
      </c>
      <c r="Q30" s="2" t="e">
        <f ca="1">+IF(IFTA_Quarterly!$I47&gt;0,ROUND(IFTA_Quarterly!$I47*Int_Exchange_2!Q$5/100*Q$3,2),0)</f>
        <v>#VALUE!</v>
      </c>
      <c r="R30" s="2" t="e">
        <f ca="1">+IF(IFTA_Quarterly!$I47&gt;0,ROUND(IFTA_Quarterly!$I47*Int_Exchange_2!R$5/100*R$3,2),0)</f>
        <v>#VALUE!</v>
      </c>
      <c r="S30" s="2" t="e">
        <f ca="1">+IF(IFTA_Quarterly!$I47&gt;0,ROUND(IFTA_Quarterly!$I47*Int_Exchange_2!S$5/100*S$3,2),0)</f>
        <v>#VALUE!</v>
      </c>
      <c r="T30" s="2" t="e">
        <f ca="1">+IF(IFTA_Quarterly!$I47&gt;0,ROUND(IFTA_Quarterly!$I47*Int_Exchange_2!T$5/100*T$3,2),0)</f>
        <v>#VALUE!</v>
      </c>
      <c r="U30" s="2" t="e">
        <f ca="1">+IF(IFTA_Quarterly!$I47&gt;0,ROUND(IFTA_Quarterly!$I47*Int_Exchange_2!U$5/100*U$3,2),0)</f>
        <v>#VALUE!</v>
      </c>
      <c r="V30" s="2" t="e">
        <f ca="1">+IF(IFTA_Quarterly!$I47&gt;0,ROUND(IFTA_Quarterly!$I47*Int_Exchange_2!V$5/100*V$3,2),0)</f>
        <v>#VALUE!</v>
      </c>
      <c r="W30" s="2" t="e">
        <f ca="1">+IF(IFTA_Quarterly!$I47&gt;0,ROUND(IFTA_Quarterly!$I47*Int_Exchange_2!W$5/100*W$3,2),0)</f>
        <v>#VALUE!</v>
      </c>
      <c r="X30" s="2" t="e">
        <f ca="1">+IF(IFTA_Quarterly!$I47&gt;0,ROUND(IFTA_Quarterly!$I47*Int_Exchange_2!X$5/100*X$3,2),0)</f>
        <v>#VALUE!</v>
      </c>
      <c r="Y30" s="2" t="e">
        <f ca="1">+IF(IFTA_Quarterly!$I47&gt;0,ROUND(IFTA_Quarterly!$I47*Int_Exchange_2!Y$5/100*Y$3,2),0)</f>
        <v>#VALUE!</v>
      </c>
      <c r="Z30" s="2" t="e">
        <f ca="1">+IF(IFTA_Quarterly!$I47&gt;0,ROUND(IFTA_Quarterly!$I47*Int_Exchange_2!Z$5/100*Z$3,2),0)</f>
        <v>#VALUE!</v>
      </c>
      <c r="AA30" s="2" t="e">
        <f ca="1">+IF(IFTA_Quarterly!$I47&gt;0,ROUND(IFTA_Quarterly!$I47*Int_Exchange_2!AA$5/100*AA$3,2),0)</f>
        <v>#VALUE!</v>
      </c>
      <c r="AB30" s="2" t="e">
        <f ca="1">+IF(IFTA_Quarterly!$I47&gt;0,ROUND(IFTA_Quarterly!$I47*Int_Exchange_2!AB$5/100*AB$3,2),0)</f>
        <v>#VALUE!</v>
      </c>
      <c r="AC30" s="2" t="e">
        <f ca="1">+IF(IFTA_Quarterly!$I47&gt;0,ROUND(IFTA_Quarterly!$I47*Int_Exchange_2!AC$5/100*AC$3,2),0)</f>
        <v>#VALUE!</v>
      </c>
      <c r="AD30" s="2" t="e">
        <f ca="1">+IF(IFTA_Quarterly!$I47&gt;0,ROUND(IFTA_Quarterly!$I47*Int_Exchange_2!AD$5/100*AD$3,2),0)</f>
        <v>#VALUE!</v>
      </c>
      <c r="AE30" s="2" t="e">
        <f ca="1">+IF(IFTA_Quarterly!$I47&gt;0,ROUND(IFTA_Quarterly!$I47*Int_Exchange_2!AE$5/100*AE$3,2),0)</f>
        <v>#VALUE!</v>
      </c>
      <c r="AF30" s="2" t="e">
        <f ca="1">+IF(IFTA_Quarterly!$I47&gt;0,ROUND(IFTA_Quarterly!$I47*Int_Exchange_2!AF$5/100*AF$3,2),0)</f>
        <v>#VALUE!</v>
      </c>
      <c r="AG30" s="2" t="e">
        <f ca="1">+IF(IFTA_Quarterly!$I47&gt;0,ROUND(IFTA_Quarterly!$I47*Int_Exchange_2!AG$5/100*AG$3,2),0)</f>
        <v>#VALUE!</v>
      </c>
      <c r="AH30" s="2" t="e">
        <f ca="1">+IF(IFTA_Quarterly!$I47&gt;0,ROUND(IFTA_Quarterly!$I47*Int_Exchange_2!AH$5/100*AH$3,2),0)</f>
        <v>#VALUE!</v>
      </c>
      <c r="AI30" s="2" t="e">
        <f ca="1">+IF(IFTA_Quarterly!$I47&gt;0,ROUND(IFTA_Quarterly!$I47*Int_Exchange_2!AI$5/100*AI$3,2),0)</f>
        <v>#VALUE!</v>
      </c>
      <c r="AJ30" s="2" t="e">
        <f ca="1">+IF(IFTA_Quarterly!$I47&gt;0,ROUND(IFTA_Quarterly!$I47*Int_Exchange_2!AJ$5/100*AJ$3,2),0)</f>
        <v>#VALUE!</v>
      </c>
      <c r="AK30" s="2" t="e">
        <f ca="1">+IF(IFTA_Quarterly!$I47&gt;0,ROUND(IFTA_Quarterly!$I47*Int_Exchange_2!AK$5/100*AK$3,2),0)</f>
        <v>#VALUE!</v>
      </c>
      <c r="AL30" s="2" t="e">
        <f ca="1">+IF(IFTA_Quarterly!$I47&gt;0,ROUND(IFTA_Quarterly!$I47*Int_Exchange_2!AL$5/100*AL$3,2),0)</f>
        <v>#VALUE!</v>
      </c>
    </row>
    <row r="31" spans="1:38" x14ac:dyDescent="0.25">
      <c r="A31" s="2" t="s">
        <v>45</v>
      </c>
      <c r="B31" s="2" t="str">
        <f t="shared" ca="1" si="43"/>
        <v/>
      </c>
      <c r="C31" s="2" t="e">
        <f ca="1">+IF(IFTA_Quarterly!$I48&gt;0,ROUND(IFTA_Quarterly!$I48*Int_Exchange_2!C$5/100*C$3,2),0)</f>
        <v>#VALUE!</v>
      </c>
      <c r="D31" s="2" t="e">
        <f ca="1">+IF(IFTA_Quarterly!$I48&gt;0,ROUND(IFTA_Quarterly!$I48*Int_Exchange_2!D$5/100*D$3,2),0)</f>
        <v>#VALUE!</v>
      </c>
      <c r="E31" s="2" t="e">
        <f ca="1">+IF(IFTA_Quarterly!$I48&gt;0,ROUND(IFTA_Quarterly!$I48*Int_Exchange_2!E$5/100*E$3,2),0)</f>
        <v>#VALUE!</v>
      </c>
      <c r="F31" s="2" t="e">
        <f ca="1">+IF(IFTA_Quarterly!$I48&gt;0,ROUND(IFTA_Quarterly!$I48*Int_Exchange_2!F$5/100*F$3,2),0)</f>
        <v>#VALUE!</v>
      </c>
      <c r="G31" s="2" t="e">
        <f ca="1">+IF(IFTA_Quarterly!$I48&gt;0,ROUND(IFTA_Quarterly!$I48*Int_Exchange_2!G$5/100*G$3,2),0)</f>
        <v>#VALUE!</v>
      </c>
      <c r="H31" s="2" t="e">
        <f ca="1">+IF(IFTA_Quarterly!$I48&gt;0,ROUND(IFTA_Quarterly!$I48*Int_Exchange_2!H$5/100*H$3,2),0)</f>
        <v>#VALUE!</v>
      </c>
      <c r="I31" s="2" t="e">
        <f ca="1">+IF(IFTA_Quarterly!$I48&gt;0,ROUND(IFTA_Quarterly!$I48*Int_Exchange_2!I$5/100*I$3,2),0)</f>
        <v>#VALUE!</v>
      </c>
      <c r="J31" s="2" t="e">
        <f ca="1">+IF(IFTA_Quarterly!$I48&gt;0,ROUND(IFTA_Quarterly!$I48*Int_Exchange_2!J$5/100*J$3,2),0)</f>
        <v>#VALUE!</v>
      </c>
      <c r="K31" s="2" t="e">
        <f ca="1">+IF(IFTA_Quarterly!$I48&gt;0,ROUND(IFTA_Quarterly!$I48*Int_Exchange_2!K$5/100*K$3,2),0)</f>
        <v>#VALUE!</v>
      </c>
      <c r="L31" s="2" t="e">
        <f ca="1">+IF(IFTA_Quarterly!$I48&gt;0,ROUND(IFTA_Quarterly!$I48*Int_Exchange_2!L$5/100*L$3,2),0)</f>
        <v>#VALUE!</v>
      </c>
      <c r="M31" s="2" t="e">
        <f ca="1">+IF(IFTA_Quarterly!$I48&gt;0,ROUND(IFTA_Quarterly!$I48*Int_Exchange_2!M$5/100*M$3,2),0)</f>
        <v>#VALUE!</v>
      </c>
      <c r="N31" s="2" t="e">
        <f ca="1">+IF(IFTA_Quarterly!$I48&gt;0,ROUND(IFTA_Quarterly!$I48*Int_Exchange_2!N$5/100*N$3,2),0)</f>
        <v>#VALUE!</v>
      </c>
      <c r="O31" s="2" t="e">
        <f ca="1">+IF(IFTA_Quarterly!$I48&gt;0,ROUND(IFTA_Quarterly!$I48*Int_Exchange_2!O$5/100*O$3,2),0)</f>
        <v>#VALUE!</v>
      </c>
      <c r="P31" s="2" t="e">
        <f ca="1">+IF(IFTA_Quarterly!$I48&gt;0,ROUND(IFTA_Quarterly!$I48*Int_Exchange_2!P$5/100*P$3,2),0)</f>
        <v>#VALUE!</v>
      </c>
      <c r="Q31" s="2" t="e">
        <f ca="1">+IF(IFTA_Quarterly!$I48&gt;0,ROUND(IFTA_Quarterly!$I48*Int_Exchange_2!Q$5/100*Q$3,2),0)</f>
        <v>#VALUE!</v>
      </c>
      <c r="R31" s="2" t="e">
        <f ca="1">+IF(IFTA_Quarterly!$I48&gt;0,ROUND(IFTA_Quarterly!$I48*Int_Exchange_2!R$5/100*R$3,2),0)</f>
        <v>#VALUE!</v>
      </c>
      <c r="S31" s="2" t="e">
        <f ca="1">+IF(IFTA_Quarterly!$I48&gt;0,ROUND(IFTA_Quarterly!$I48*Int_Exchange_2!S$5/100*S$3,2),0)</f>
        <v>#VALUE!</v>
      </c>
      <c r="T31" s="2" t="e">
        <f ca="1">+IF(IFTA_Quarterly!$I48&gt;0,ROUND(IFTA_Quarterly!$I48*Int_Exchange_2!T$5/100*T$3,2),0)</f>
        <v>#VALUE!</v>
      </c>
      <c r="U31" s="2" t="e">
        <f ca="1">+IF(IFTA_Quarterly!$I48&gt;0,ROUND(IFTA_Quarterly!$I48*Int_Exchange_2!U$5/100*U$3,2),0)</f>
        <v>#VALUE!</v>
      </c>
      <c r="V31" s="2" t="e">
        <f ca="1">+IF(IFTA_Quarterly!$I48&gt;0,ROUND(IFTA_Quarterly!$I48*Int_Exchange_2!V$5/100*V$3,2),0)</f>
        <v>#VALUE!</v>
      </c>
      <c r="W31" s="2" t="e">
        <f ca="1">+IF(IFTA_Quarterly!$I48&gt;0,ROUND(IFTA_Quarterly!$I48*Int_Exchange_2!W$5/100*W$3,2),0)</f>
        <v>#VALUE!</v>
      </c>
      <c r="X31" s="2" t="e">
        <f ca="1">+IF(IFTA_Quarterly!$I48&gt;0,ROUND(IFTA_Quarterly!$I48*Int_Exchange_2!X$5/100*X$3,2),0)</f>
        <v>#VALUE!</v>
      </c>
      <c r="Y31" s="2" t="e">
        <f ca="1">+IF(IFTA_Quarterly!$I48&gt;0,ROUND(IFTA_Quarterly!$I48*Int_Exchange_2!Y$5/100*Y$3,2),0)</f>
        <v>#VALUE!</v>
      </c>
      <c r="Z31" s="2" t="e">
        <f ca="1">+IF(IFTA_Quarterly!$I48&gt;0,ROUND(IFTA_Quarterly!$I48*Int_Exchange_2!Z$5/100*Z$3,2),0)</f>
        <v>#VALUE!</v>
      </c>
      <c r="AA31" s="2" t="e">
        <f ca="1">+IF(IFTA_Quarterly!$I48&gt;0,ROUND(IFTA_Quarterly!$I48*Int_Exchange_2!AA$5/100*AA$3,2),0)</f>
        <v>#VALUE!</v>
      </c>
      <c r="AB31" s="2" t="e">
        <f ca="1">+IF(IFTA_Quarterly!$I48&gt;0,ROUND(IFTA_Quarterly!$I48*Int_Exchange_2!AB$5/100*AB$3,2),0)</f>
        <v>#VALUE!</v>
      </c>
      <c r="AC31" s="2" t="e">
        <f ca="1">+IF(IFTA_Quarterly!$I48&gt;0,ROUND(IFTA_Quarterly!$I48*Int_Exchange_2!AC$5/100*AC$3,2),0)</f>
        <v>#VALUE!</v>
      </c>
      <c r="AD31" s="2" t="e">
        <f ca="1">+IF(IFTA_Quarterly!$I48&gt;0,ROUND(IFTA_Quarterly!$I48*Int_Exchange_2!AD$5/100*AD$3,2),0)</f>
        <v>#VALUE!</v>
      </c>
      <c r="AE31" s="2" t="e">
        <f ca="1">+IF(IFTA_Quarterly!$I48&gt;0,ROUND(IFTA_Quarterly!$I48*Int_Exchange_2!AE$5/100*AE$3,2),0)</f>
        <v>#VALUE!</v>
      </c>
      <c r="AF31" s="2" t="e">
        <f ca="1">+IF(IFTA_Quarterly!$I48&gt;0,ROUND(IFTA_Quarterly!$I48*Int_Exchange_2!AF$5/100*AF$3,2),0)</f>
        <v>#VALUE!</v>
      </c>
      <c r="AG31" s="2" t="e">
        <f ca="1">+IF(IFTA_Quarterly!$I48&gt;0,ROUND(IFTA_Quarterly!$I48*Int_Exchange_2!AG$5/100*AG$3,2),0)</f>
        <v>#VALUE!</v>
      </c>
      <c r="AH31" s="2" t="e">
        <f ca="1">+IF(IFTA_Quarterly!$I48&gt;0,ROUND(IFTA_Quarterly!$I48*Int_Exchange_2!AH$5/100*AH$3,2),0)</f>
        <v>#VALUE!</v>
      </c>
      <c r="AI31" s="2" t="e">
        <f ca="1">+IF(IFTA_Quarterly!$I48&gt;0,ROUND(IFTA_Quarterly!$I48*Int_Exchange_2!AI$5/100*AI$3,2),0)</f>
        <v>#VALUE!</v>
      </c>
      <c r="AJ31" s="2" t="e">
        <f ca="1">+IF(IFTA_Quarterly!$I48&gt;0,ROUND(IFTA_Quarterly!$I48*Int_Exchange_2!AJ$5/100*AJ$3,2),0)</f>
        <v>#VALUE!</v>
      </c>
      <c r="AK31" s="2" t="e">
        <f ca="1">+IF(IFTA_Quarterly!$I48&gt;0,ROUND(IFTA_Quarterly!$I48*Int_Exchange_2!AK$5/100*AK$3,2),0)</f>
        <v>#VALUE!</v>
      </c>
      <c r="AL31" s="2" t="e">
        <f ca="1">+IF(IFTA_Quarterly!$I48&gt;0,ROUND(IFTA_Quarterly!$I48*Int_Exchange_2!AL$5/100*AL$3,2),0)</f>
        <v>#VALUE!</v>
      </c>
    </row>
    <row r="32" spans="1:38" x14ac:dyDescent="0.25">
      <c r="A32" s="2" t="s">
        <v>46</v>
      </c>
      <c r="B32" s="2" t="str">
        <f t="shared" ca="1" si="43"/>
        <v/>
      </c>
      <c r="C32" s="2" t="e">
        <f ca="1">+IF(IFTA_Quarterly!$I49&gt;0,ROUND(IFTA_Quarterly!$I49*Int_Exchange_2!C$5/100*C$3,2),0)</f>
        <v>#VALUE!</v>
      </c>
      <c r="D32" s="2" t="e">
        <f ca="1">+IF(IFTA_Quarterly!$I49&gt;0,ROUND(IFTA_Quarterly!$I49*Int_Exchange_2!D$5/100*D$3,2),0)</f>
        <v>#VALUE!</v>
      </c>
      <c r="E32" s="2" t="e">
        <f ca="1">+IF(IFTA_Quarterly!$I49&gt;0,ROUND(IFTA_Quarterly!$I49*Int_Exchange_2!E$5/100*E$3,2),0)</f>
        <v>#VALUE!</v>
      </c>
      <c r="F32" s="2" t="e">
        <f ca="1">+IF(IFTA_Quarterly!$I49&gt;0,ROUND(IFTA_Quarterly!$I49*Int_Exchange_2!F$5/100*F$3,2),0)</f>
        <v>#VALUE!</v>
      </c>
      <c r="G32" s="2" t="e">
        <f ca="1">+IF(IFTA_Quarterly!$I49&gt;0,ROUND(IFTA_Quarterly!$I49*Int_Exchange_2!G$5/100*G$3,2),0)</f>
        <v>#VALUE!</v>
      </c>
      <c r="H32" s="2" t="e">
        <f ca="1">+IF(IFTA_Quarterly!$I49&gt;0,ROUND(IFTA_Quarterly!$I49*Int_Exchange_2!H$5/100*H$3,2),0)</f>
        <v>#VALUE!</v>
      </c>
      <c r="I32" s="2" t="e">
        <f ca="1">+IF(IFTA_Quarterly!$I49&gt;0,ROUND(IFTA_Quarterly!$I49*Int_Exchange_2!I$5/100*I$3,2),0)</f>
        <v>#VALUE!</v>
      </c>
      <c r="J32" s="2" t="e">
        <f ca="1">+IF(IFTA_Quarterly!$I49&gt;0,ROUND(IFTA_Quarterly!$I49*Int_Exchange_2!J$5/100*J$3,2),0)</f>
        <v>#VALUE!</v>
      </c>
      <c r="K32" s="2" t="e">
        <f ca="1">+IF(IFTA_Quarterly!$I49&gt;0,ROUND(IFTA_Quarterly!$I49*Int_Exchange_2!K$5/100*K$3,2),0)</f>
        <v>#VALUE!</v>
      </c>
      <c r="L32" s="2" t="e">
        <f ca="1">+IF(IFTA_Quarterly!$I49&gt;0,ROUND(IFTA_Quarterly!$I49*Int_Exchange_2!L$5/100*L$3,2),0)</f>
        <v>#VALUE!</v>
      </c>
      <c r="M32" s="2" t="e">
        <f ca="1">+IF(IFTA_Quarterly!$I49&gt;0,ROUND(IFTA_Quarterly!$I49*Int_Exchange_2!M$5/100*M$3,2),0)</f>
        <v>#VALUE!</v>
      </c>
      <c r="N32" s="2" t="e">
        <f ca="1">+IF(IFTA_Quarterly!$I49&gt;0,ROUND(IFTA_Quarterly!$I49*Int_Exchange_2!N$5/100*N$3,2),0)</f>
        <v>#VALUE!</v>
      </c>
      <c r="O32" s="2" t="e">
        <f ca="1">+IF(IFTA_Quarterly!$I49&gt;0,ROUND(IFTA_Quarterly!$I49*Int_Exchange_2!O$5/100*O$3,2),0)</f>
        <v>#VALUE!</v>
      </c>
      <c r="P32" s="2" t="e">
        <f ca="1">+IF(IFTA_Quarterly!$I49&gt;0,ROUND(IFTA_Quarterly!$I49*Int_Exchange_2!P$5/100*P$3,2),0)</f>
        <v>#VALUE!</v>
      </c>
      <c r="Q32" s="2" t="e">
        <f ca="1">+IF(IFTA_Quarterly!$I49&gt;0,ROUND(IFTA_Quarterly!$I49*Int_Exchange_2!Q$5/100*Q$3,2),0)</f>
        <v>#VALUE!</v>
      </c>
      <c r="R32" s="2" t="e">
        <f ca="1">+IF(IFTA_Quarterly!$I49&gt;0,ROUND(IFTA_Quarterly!$I49*Int_Exchange_2!R$5/100*R$3,2),0)</f>
        <v>#VALUE!</v>
      </c>
      <c r="S32" s="2" t="e">
        <f ca="1">+IF(IFTA_Quarterly!$I49&gt;0,ROUND(IFTA_Quarterly!$I49*Int_Exchange_2!S$5/100*S$3,2),0)</f>
        <v>#VALUE!</v>
      </c>
      <c r="T32" s="2" t="e">
        <f ca="1">+IF(IFTA_Quarterly!$I49&gt;0,ROUND(IFTA_Quarterly!$I49*Int_Exchange_2!T$5/100*T$3,2),0)</f>
        <v>#VALUE!</v>
      </c>
      <c r="U32" s="2" t="e">
        <f ca="1">+IF(IFTA_Quarterly!$I49&gt;0,ROUND(IFTA_Quarterly!$I49*Int_Exchange_2!U$5/100*U$3,2),0)</f>
        <v>#VALUE!</v>
      </c>
      <c r="V32" s="2" t="e">
        <f ca="1">+IF(IFTA_Quarterly!$I49&gt;0,ROUND(IFTA_Quarterly!$I49*Int_Exchange_2!V$5/100*V$3,2),0)</f>
        <v>#VALUE!</v>
      </c>
      <c r="W32" s="2" t="e">
        <f ca="1">+IF(IFTA_Quarterly!$I49&gt;0,ROUND(IFTA_Quarterly!$I49*Int_Exchange_2!W$5/100*W$3,2),0)</f>
        <v>#VALUE!</v>
      </c>
      <c r="X32" s="2" t="e">
        <f ca="1">+IF(IFTA_Quarterly!$I49&gt;0,ROUND(IFTA_Quarterly!$I49*Int_Exchange_2!X$5/100*X$3,2),0)</f>
        <v>#VALUE!</v>
      </c>
      <c r="Y32" s="2" t="e">
        <f ca="1">+IF(IFTA_Quarterly!$I49&gt;0,ROUND(IFTA_Quarterly!$I49*Int_Exchange_2!Y$5/100*Y$3,2),0)</f>
        <v>#VALUE!</v>
      </c>
      <c r="Z32" s="2" t="e">
        <f ca="1">+IF(IFTA_Quarterly!$I49&gt;0,ROUND(IFTA_Quarterly!$I49*Int_Exchange_2!Z$5/100*Z$3,2),0)</f>
        <v>#VALUE!</v>
      </c>
      <c r="AA32" s="2" t="e">
        <f ca="1">+IF(IFTA_Quarterly!$I49&gt;0,ROUND(IFTA_Quarterly!$I49*Int_Exchange_2!AA$5/100*AA$3,2),0)</f>
        <v>#VALUE!</v>
      </c>
      <c r="AB32" s="2" t="e">
        <f ca="1">+IF(IFTA_Quarterly!$I49&gt;0,ROUND(IFTA_Quarterly!$I49*Int_Exchange_2!AB$5/100*AB$3,2),0)</f>
        <v>#VALUE!</v>
      </c>
      <c r="AC32" s="2" t="e">
        <f ca="1">+IF(IFTA_Quarterly!$I49&gt;0,ROUND(IFTA_Quarterly!$I49*Int_Exchange_2!AC$5/100*AC$3,2),0)</f>
        <v>#VALUE!</v>
      </c>
      <c r="AD32" s="2" t="e">
        <f ca="1">+IF(IFTA_Quarterly!$I49&gt;0,ROUND(IFTA_Quarterly!$I49*Int_Exchange_2!AD$5/100*AD$3,2),0)</f>
        <v>#VALUE!</v>
      </c>
      <c r="AE32" s="2" t="e">
        <f ca="1">+IF(IFTA_Quarterly!$I49&gt;0,ROUND(IFTA_Quarterly!$I49*Int_Exchange_2!AE$5/100*AE$3,2),0)</f>
        <v>#VALUE!</v>
      </c>
      <c r="AF32" s="2" t="e">
        <f ca="1">+IF(IFTA_Quarterly!$I49&gt;0,ROUND(IFTA_Quarterly!$I49*Int_Exchange_2!AF$5/100*AF$3,2),0)</f>
        <v>#VALUE!</v>
      </c>
      <c r="AG32" s="2" t="e">
        <f ca="1">+IF(IFTA_Quarterly!$I49&gt;0,ROUND(IFTA_Quarterly!$I49*Int_Exchange_2!AG$5/100*AG$3,2),0)</f>
        <v>#VALUE!</v>
      </c>
      <c r="AH32" s="2" t="e">
        <f ca="1">+IF(IFTA_Quarterly!$I49&gt;0,ROUND(IFTA_Quarterly!$I49*Int_Exchange_2!AH$5/100*AH$3,2),0)</f>
        <v>#VALUE!</v>
      </c>
      <c r="AI32" s="2" t="e">
        <f ca="1">+IF(IFTA_Quarterly!$I49&gt;0,ROUND(IFTA_Quarterly!$I49*Int_Exchange_2!AI$5/100*AI$3,2),0)</f>
        <v>#VALUE!</v>
      </c>
      <c r="AJ32" s="2" t="e">
        <f ca="1">+IF(IFTA_Quarterly!$I49&gt;0,ROUND(IFTA_Quarterly!$I49*Int_Exchange_2!AJ$5/100*AJ$3,2),0)</f>
        <v>#VALUE!</v>
      </c>
      <c r="AK32" s="2" t="e">
        <f ca="1">+IF(IFTA_Quarterly!$I49&gt;0,ROUND(IFTA_Quarterly!$I49*Int_Exchange_2!AK$5/100*AK$3,2),0)</f>
        <v>#VALUE!</v>
      </c>
      <c r="AL32" s="2" t="e">
        <f ca="1">+IF(IFTA_Quarterly!$I49&gt;0,ROUND(IFTA_Quarterly!$I49*Int_Exchange_2!AL$5/100*AL$3,2),0)</f>
        <v>#VALUE!</v>
      </c>
    </row>
    <row r="33" spans="1:38" x14ac:dyDescent="0.25">
      <c r="A33" s="2" t="s">
        <v>47</v>
      </c>
      <c r="B33" s="2" t="str">
        <f t="shared" ca="1" si="43"/>
        <v/>
      </c>
      <c r="C33" s="2" t="e">
        <f ca="1">+IF(IFTA_Quarterly!$I50&gt;0,ROUND(IFTA_Quarterly!$I50*Int_Exchange_2!C$5/100*C$3,2),0)</f>
        <v>#VALUE!</v>
      </c>
      <c r="D33" s="2" t="e">
        <f ca="1">+IF(IFTA_Quarterly!$I50&gt;0,ROUND(IFTA_Quarterly!$I50*Int_Exchange_2!D$5/100*D$3,2),0)</f>
        <v>#VALUE!</v>
      </c>
      <c r="E33" s="2" t="e">
        <f ca="1">+IF(IFTA_Quarterly!$I50&gt;0,ROUND(IFTA_Quarterly!$I50*Int_Exchange_2!E$5/100*E$3,2),0)</f>
        <v>#VALUE!</v>
      </c>
      <c r="F33" s="2" t="e">
        <f ca="1">+IF(IFTA_Quarterly!$I50&gt;0,ROUND(IFTA_Quarterly!$I50*Int_Exchange_2!F$5/100*F$3,2),0)</f>
        <v>#VALUE!</v>
      </c>
      <c r="G33" s="2" t="e">
        <f ca="1">+IF(IFTA_Quarterly!$I50&gt;0,ROUND(IFTA_Quarterly!$I50*Int_Exchange_2!G$5/100*G$3,2),0)</f>
        <v>#VALUE!</v>
      </c>
      <c r="H33" s="2" t="e">
        <f ca="1">+IF(IFTA_Quarterly!$I50&gt;0,ROUND(IFTA_Quarterly!$I50*Int_Exchange_2!H$5/100*H$3,2),0)</f>
        <v>#VALUE!</v>
      </c>
      <c r="I33" s="2" t="e">
        <f ca="1">+IF(IFTA_Quarterly!$I50&gt;0,ROUND(IFTA_Quarterly!$I50*Int_Exchange_2!I$5/100*I$3,2),0)</f>
        <v>#VALUE!</v>
      </c>
      <c r="J33" s="2" t="e">
        <f ca="1">+IF(IFTA_Quarterly!$I50&gt;0,ROUND(IFTA_Quarterly!$I50*Int_Exchange_2!J$5/100*J$3,2),0)</f>
        <v>#VALUE!</v>
      </c>
      <c r="K33" s="2" t="e">
        <f ca="1">+IF(IFTA_Quarterly!$I50&gt;0,ROUND(IFTA_Quarterly!$I50*Int_Exchange_2!K$5/100*K$3,2),0)</f>
        <v>#VALUE!</v>
      </c>
      <c r="L33" s="2" t="e">
        <f ca="1">+IF(IFTA_Quarterly!$I50&gt;0,ROUND(IFTA_Quarterly!$I50*Int_Exchange_2!L$5/100*L$3,2),0)</f>
        <v>#VALUE!</v>
      </c>
      <c r="M33" s="2" t="e">
        <f ca="1">+IF(IFTA_Quarterly!$I50&gt;0,ROUND(IFTA_Quarterly!$I50*Int_Exchange_2!M$5/100*M$3,2),0)</f>
        <v>#VALUE!</v>
      </c>
      <c r="N33" s="2" t="e">
        <f ca="1">+IF(IFTA_Quarterly!$I50&gt;0,ROUND(IFTA_Quarterly!$I50*Int_Exchange_2!N$5/100*N$3,2),0)</f>
        <v>#VALUE!</v>
      </c>
      <c r="O33" s="2" t="e">
        <f ca="1">+IF(IFTA_Quarterly!$I50&gt;0,ROUND(IFTA_Quarterly!$I50*Int_Exchange_2!O$5/100*O$3,2),0)</f>
        <v>#VALUE!</v>
      </c>
      <c r="P33" s="2" t="e">
        <f ca="1">+IF(IFTA_Quarterly!$I50&gt;0,ROUND(IFTA_Quarterly!$I50*Int_Exchange_2!P$5/100*P$3,2),0)</f>
        <v>#VALUE!</v>
      </c>
      <c r="Q33" s="2" t="e">
        <f ca="1">+IF(IFTA_Quarterly!$I50&gt;0,ROUND(IFTA_Quarterly!$I50*Int_Exchange_2!Q$5/100*Q$3,2),0)</f>
        <v>#VALUE!</v>
      </c>
      <c r="R33" s="2" t="e">
        <f ca="1">+IF(IFTA_Quarterly!$I50&gt;0,ROUND(IFTA_Quarterly!$I50*Int_Exchange_2!R$5/100*R$3,2),0)</f>
        <v>#VALUE!</v>
      </c>
      <c r="S33" s="2" t="e">
        <f ca="1">+IF(IFTA_Quarterly!$I50&gt;0,ROUND(IFTA_Quarterly!$I50*Int_Exchange_2!S$5/100*S$3,2),0)</f>
        <v>#VALUE!</v>
      </c>
      <c r="T33" s="2" t="e">
        <f ca="1">+IF(IFTA_Quarterly!$I50&gt;0,ROUND(IFTA_Quarterly!$I50*Int_Exchange_2!T$5/100*T$3,2),0)</f>
        <v>#VALUE!</v>
      </c>
      <c r="U33" s="2" t="e">
        <f ca="1">+IF(IFTA_Quarterly!$I50&gt;0,ROUND(IFTA_Quarterly!$I50*Int_Exchange_2!U$5/100*U$3,2),0)</f>
        <v>#VALUE!</v>
      </c>
      <c r="V33" s="2" t="e">
        <f ca="1">+IF(IFTA_Quarterly!$I50&gt;0,ROUND(IFTA_Quarterly!$I50*Int_Exchange_2!V$5/100*V$3,2),0)</f>
        <v>#VALUE!</v>
      </c>
      <c r="W33" s="2" t="e">
        <f ca="1">+IF(IFTA_Quarterly!$I50&gt;0,ROUND(IFTA_Quarterly!$I50*Int_Exchange_2!W$5/100*W$3,2),0)</f>
        <v>#VALUE!</v>
      </c>
      <c r="X33" s="2" t="e">
        <f ca="1">+IF(IFTA_Quarterly!$I50&gt;0,ROUND(IFTA_Quarterly!$I50*Int_Exchange_2!X$5/100*X$3,2),0)</f>
        <v>#VALUE!</v>
      </c>
      <c r="Y33" s="2" t="e">
        <f ca="1">+IF(IFTA_Quarterly!$I50&gt;0,ROUND(IFTA_Quarterly!$I50*Int_Exchange_2!Y$5/100*Y$3,2),0)</f>
        <v>#VALUE!</v>
      </c>
      <c r="Z33" s="2" t="e">
        <f ca="1">+IF(IFTA_Quarterly!$I50&gt;0,ROUND(IFTA_Quarterly!$I50*Int_Exchange_2!Z$5/100*Z$3,2),0)</f>
        <v>#VALUE!</v>
      </c>
      <c r="AA33" s="2" t="e">
        <f ca="1">+IF(IFTA_Quarterly!$I50&gt;0,ROUND(IFTA_Quarterly!$I50*Int_Exchange_2!AA$5/100*AA$3,2),0)</f>
        <v>#VALUE!</v>
      </c>
      <c r="AB33" s="2" t="e">
        <f ca="1">+IF(IFTA_Quarterly!$I50&gt;0,ROUND(IFTA_Quarterly!$I50*Int_Exchange_2!AB$5/100*AB$3,2),0)</f>
        <v>#VALUE!</v>
      </c>
      <c r="AC33" s="2" t="e">
        <f ca="1">+IF(IFTA_Quarterly!$I50&gt;0,ROUND(IFTA_Quarterly!$I50*Int_Exchange_2!AC$5/100*AC$3,2),0)</f>
        <v>#VALUE!</v>
      </c>
      <c r="AD33" s="2" t="e">
        <f ca="1">+IF(IFTA_Quarterly!$I50&gt;0,ROUND(IFTA_Quarterly!$I50*Int_Exchange_2!AD$5/100*AD$3,2),0)</f>
        <v>#VALUE!</v>
      </c>
      <c r="AE33" s="2" t="e">
        <f ca="1">+IF(IFTA_Quarterly!$I50&gt;0,ROUND(IFTA_Quarterly!$I50*Int_Exchange_2!AE$5/100*AE$3,2),0)</f>
        <v>#VALUE!</v>
      </c>
      <c r="AF33" s="2" t="e">
        <f ca="1">+IF(IFTA_Quarterly!$I50&gt;0,ROUND(IFTA_Quarterly!$I50*Int_Exchange_2!AF$5/100*AF$3,2),0)</f>
        <v>#VALUE!</v>
      </c>
      <c r="AG33" s="2" t="e">
        <f ca="1">+IF(IFTA_Quarterly!$I50&gt;0,ROUND(IFTA_Quarterly!$I50*Int_Exchange_2!AG$5/100*AG$3,2),0)</f>
        <v>#VALUE!</v>
      </c>
      <c r="AH33" s="2" t="e">
        <f ca="1">+IF(IFTA_Quarterly!$I50&gt;0,ROUND(IFTA_Quarterly!$I50*Int_Exchange_2!AH$5/100*AH$3,2),0)</f>
        <v>#VALUE!</v>
      </c>
      <c r="AI33" s="2" t="e">
        <f ca="1">+IF(IFTA_Quarterly!$I50&gt;0,ROUND(IFTA_Quarterly!$I50*Int_Exchange_2!AI$5/100*AI$3,2),0)</f>
        <v>#VALUE!</v>
      </c>
      <c r="AJ33" s="2" t="e">
        <f ca="1">+IF(IFTA_Quarterly!$I50&gt;0,ROUND(IFTA_Quarterly!$I50*Int_Exchange_2!AJ$5/100*AJ$3,2),0)</f>
        <v>#VALUE!</v>
      </c>
      <c r="AK33" s="2" t="e">
        <f ca="1">+IF(IFTA_Quarterly!$I50&gt;0,ROUND(IFTA_Quarterly!$I50*Int_Exchange_2!AK$5/100*AK$3,2),0)</f>
        <v>#VALUE!</v>
      </c>
      <c r="AL33" s="2" t="e">
        <f ca="1">+IF(IFTA_Quarterly!$I50&gt;0,ROUND(IFTA_Quarterly!$I50*Int_Exchange_2!AL$5/100*AL$3,2),0)</f>
        <v>#VALUE!</v>
      </c>
    </row>
    <row r="34" spans="1:38" x14ac:dyDescent="0.25">
      <c r="A34" s="2" t="s">
        <v>48</v>
      </c>
      <c r="B34" s="2" t="str">
        <f t="shared" ca="1" si="43"/>
        <v/>
      </c>
      <c r="C34" s="2" t="e">
        <f ca="1">+IF(IFTA_Quarterly!$I51&gt;0,ROUND(IFTA_Quarterly!$I51*Int_Exchange_2!C$5/100*C$3,2),0)</f>
        <v>#VALUE!</v>
      </c>
      <c r="D34" s="2" t="e">
        <f ca="1">+IF(IFTA_Quarterly!$I51&gt;0,ROUND(IFTA_Quarterly!$I51*Int_Exchange_2!D$5/100*D$3,2),0)</f>
        <v>#VALUE!</v>
      </c>
      <c r="E34" s="2" t="e">
        <f ca="1">+IF(IFTA_Quarterly!$I51&gt;0,ROUND(IFTA_Quarterly!$I51*Int_Exchange_2!E$5/100*E$3,2),0)</f>
        <v>#VALUE!</v>
      </c>
      <c r="F34" s="2" t="e">
        <f ca="1">+IF(IFTA_Quarterly!$I51&gt;0,ROUND(IFTA_Quarterly!$I51*Int_Exchange_2!F$5/100*F$3,2),0)</f>
        <v>#VALUE!</v>
      </c>
      <c r="G34" s="2" t="e">
        <f ca="1">+IF(IFTA_Quarterly!$I51&gt;0,ROUND(IFTA_Quarterly!$I51*Int_Exchange_2!G$5/100*G$3,2),0)</f>
        <v>#VALUE!</v>
      </c>
      <c r="H34" s="2" t="e">
        <f ca="1">+IF(IFTA_Quarterly!$I51&gt;0,ROUND(IFTA_Quarterly!$I51*Int_Exchange_2!H$5/100*H$3,2),0)</f>
        <v>#VALUE!</v>
      </c>
      <c r="I34" s="2" t="e">
        <f ca="1">+IF(IFTA_Quarterly!$I51&gt;0,ROUND(IFTA_Quarterly!$I51*Int_Exchange_2!I$5/100*I$3,2),0)</f>
        <v>#VALUE!</v>
      </c>
      <c r="J34" s="2" t="e">
        <f ca="1">+IF(IFTA_Quarterly!$I51&gt;0,ROUND(IFTA_Quarterly!$I51*Int_Exchange_2!J$5/100*J$3,2),0)</f>
        <v>#VALUE!</v>
      </c>
      <c r="K34" s="2" t="e">
        <f ca="1">+IF(IFTA_Quarterly!$I51&gt;0,ROUND(IFTA_Quarterly!$I51*Int_Exchange_2!K$5/100*K$3,2),0)</f>
        <v>#VALUE!</v>
      </c>
      <c r="L34" s="2" t="e">
        <f ca="1">+IF(IFTA_Quarterly!$I51&gt;0,ROUND(IFTA_Quarterly!$I51*Int_Exchange_2!L$5/100*L$3,2),0)</f>
        <v>#VALUE!</v>
      </c>
      <c r="M34" s="2" t="e">
        <f ca="1">+IF(IFTA_Quarterly!$I51&gt;0,ROUND(IFTA_Quarterly!$I51*Int_Exchange_2!M$5/100*M$3,2),0)</f>
        <v>#VALUE!</v>
      </c>
      <c r="N34" s="2" t="e">
        <f ca="1">+IF(IFTA_Quarterly!$I51&gt;0,ROUND(IFTA_Quarterly!$I51*Int_Exchange_2!N$5/100*N$3,2),0)</f>
        <v>#VALUE!</v>
      </c>
      <c r="O34" s="2" t="e">
        <f ca="1">+IF(IFTA_Quarterly!$I51&gt;0,ROUND(IFTA_Quarterly!$I51*Int_Exchange_2!O$5/100*O$3,2),0)</f>
        <v>#VALUE!</v>
      </c>
      <c r="P34" s="2" t="e">
        <f ca="1">+IF(IFTA_Quarterly!$I51&gt;0,ROUND(IFTA_Quarterly!$I51*Int_Exchange_2!P$5/100*P$3,2),0)</f>
        <v>#VALUE!</v>
      </c>
      <c r="Q34" s="2" t="e">
        <f ca="1">+IF(IFTA_Quarterly!$I51&gt;0,ROUND(IFTA_Quarterly!$I51*Int_Exchange_2!Q$5/100*Q$3,2),0)</f>
        <v>#VALUE!</v>
      </c>
      <c r="R34" s="2" t="e">
        <f ca="1">+IF(IFTA_Quarterly!$I51&gt;0,ROUND(IFTA_Quarterly!$I51*Int_Exchange_2!R$5/100*R$3,2),0)</f>
        <v>#VALUE!</v>
      </c>
      <c r="S34" s="2" t="e">
        <f ca="1">+IF(IFTA_Quarterly!$I51&gt;0,ROUND(IFTA_Quarterly!$I51*Int_Exchange_2!S$5/100*S$3,2),0)</f>
        <v>#VALUE!</v>
      </c>
      <c r="T34" s="2" t="e">
        <f ca="1">+IF(IFTA_Quarterly!$I51&gt;0,ROUND(IFTA_Quarterly!$I51*Int_Exchange_2!T$5/100*T$3,2),0)</f>
        <v>#VALUE!</v>
      </c>
      <c r="U34" s="2" t="e">
        <f ca="1">+IF(IFTA_Quarterly!$I51&gt;0,ROUND(IFTA_Quarterly!$I51*Int_Exchange_2!U$5/100*U$3,2),0)</f>
        <v>#VALUE!</v>
      </c>
      <c r="V34" s="2" t="e">
        <f ca="1">+IF(IFTA_Quarterly!$I51&gt;0,ROUND(IFTA_Quarterly!$I51*Int_Exchange_2!V$5/100*V$3,2),0)</f>
        <v>#VALUE!</v>
      </c>
      <c r="W34" s="2" t="e">
        <f ca="1">+IF(IFTA_Quarterly!$I51&gt;0,ROUND(IFTA_Quarterly!$I51*Int_Exchange_2!W$5/100*W$3,2),0)</f>
        <v>#VALUE!</v>
      </c>
      <c r="X34" s="2" t="e">
        <f ca="1">+IF(IFTA_Quarterly!$I51&gt;0,ROUND(IFTA_Quarterly!$I51*Int_Exchange_2!X$5/100*X$3,2),0)</f>
        <v>#VALUE!</v>
      </c>
      <c r="Y34" s="2" t="e">
        <f ca="1">+IF(IFTA_Quarterly!$I51&gt;0,ROUND(IFTA_Quarterly!$I51*Int_Exchange_2!Y$5/100*Y$3,2),0)</f>
        <v>#VALUE!</v>
      </c>
      <c r="Z34" s="2" t="e">
        <f ca="1">+IF(IFTA_Quarterly!$I51&gt;0,ROUND(IFTA_Quarterly!$I51*Int_Exchange_2!Z$5/100*Z$3,2),0)</f>
        <v>#VALUE!</v>
      </c>
      <c r="AA34" s="2" t="e">
        <f ca="1">+IF(IFTA_Quarterly!$I51&gt;0,ROUND(IFTA_Quarterly!$I51*Int_Exchange_2!AA$5/100*AA$3,2),0)</f>
        <v>#VALUE!</v>
      </c>
      <c r="AB34" s="2" t="e">
        <f ca="1">+IF(IFTA_Quarterly!$I51&gt;0,ROUND(IFTA_Quarterly!$I51*Int_Exchange_2!AB$5/100*AB$3,2),0)</f>
        <v>#VALUE!</v>
      </c>
      <c r="AC34" s="2" t="e">
        <f ca="1">+IF(IFTA_Quarterly!$I51&gt;0,ROUND(IFTA_Quarterly!$I51*Int_Exchange_2!AC$5/100*AC$3,2),0)</f>
        <v>#VALUE!</v>
      </c>
      <c r="AD34" s="2" t="e">
        <f ca="1">+IF(IFTA_Quarterly!$I51&gt;0,ROUND(IFTA_Quarterly!$I51*Int_Exchange_2!AD$5/100*AD$3,2),0)</f>
        <v>#VALUE!</v>
      </c>
      <c r="AE34" s="2" t="e">
        <f ca="1">+IF(IFTA_Quarterly!$I51&gt;0,ROUND(IFTA_Quarterly!$I51*Int_Exchange_2!AE$5/100*AE$3,2),0)</f>
        <v>#VALUE!</v>
      </c>
      <c r="AF34" s="2" t="e">
        <f ca="1">+IF(IFTA_Quarterly!$I51&gt;0,ROUND(IFTA_Quarterly!$I51*Int_Exchange_2!AF$5/100*AF$3,2),0)</f>
        <v>#VALUE!</v>
      </c>
      <c r="AG34" s="2" t="e">
        <f ca="1">+IF(IFTA_Quarterly!$I51&gt;0,ROUND(IFTA_Quarterly!$I51*Int_Exchange_2!AG$5/100*AG$3,2),0)</f>
        <v>#VALUE!</v>
      </c>
      <c r="AH34" s="2" t="e">
        <f ca="1">+IF(IFTA_Quarterly!$I51&gt;0,ROUND(IFTA_Quarterly!$I51*Int_Exchange_2!AH$5/100*AH$3,2),0)</f>
        <v>#VALUE!</v>
      </c>
      <c r="AI34" s="2" t="e">
        <f ca="1">+IF(IFTA_Quarterly!$I51&gt;0,ROUND(IFTA_Quarterly!$I51*Int_Exchange_2!AI$5/100*AI$3,2),0)</f>
        <v>#VALUE!</v>
      </c>
      <c r="AJ34" s="2" t="e">
        <f ca="1">+IF(IFTA_Quarterly!$I51&gt;0,ROUND(IFTA_Quarterly!$I51*Int_Exchange_2!AJ$5/100*AJ$3,2),0)</f>
        <v>#VALUE!</v>
      </c>
      <c r="AK34" s="2" t="e">
        <f ca="1">+IF(IFTA_Quarterly!$I51&gt;0,ROUND(IFTA_Quarterly!$I51*Int_Exchange_2!AK$5/100*AK$3,2),0)</f>
        <v>#VALUE!</v>
      </c>
      <c r="AL34" s="2" t="e">
        <f ca="1">+IF(IFTA_Quarterly!$I51&gt;0,ROUND(IFTA_Quarterly!$I51*Int_Exchange_2!AL$5/100*AL$3,2),0)</f>
        <v>#VALUE!</v>
      </c>
    </row>
    <row r="35" spans="1:38" x14ac:dyDescent="0.25">
      <c r="A35" s="2" t="s">
        <v>49</v>
      </c>
      <c r="B35" s="2" t="str">
        <f t="shared" ca="1" si="43"/>
        <v/>
      </c>
      <c r="C35" s="2" t="e">
        <f ca="1">+IF(IFTA_Quarterly!$I52&gt;0,ROUND(IFTA_Quarterly!$I52*Int_Exchange_2!C$5/100*C$3,2),0)</f>
        <v>#VALUE!</v>
      </c>
      <c r="D35" s="2" t="e">
        <f ca="1">+IF(IFTA_Quarterly!$I52&gt;0,ROUND(IFTA_Quarterly!$I52*Int_Exchange_2!D$5/100*D$3,2),0)</f>
        <v>#VALUE!</v>
      </c>
      <c r="E35" s="2" t="e">
        <f ca="1">+IF(IFTA_Quarterly!$I52&gt;0,ROUND(IFTA_Quarterly!$I52*Int_Exchange_2!E$5/100*E$3,2),0)</f>
        <v>#VALUE!</v>
      </c>
      <c r="F35" s="2" t="e">
        <f ca="1">+IF(IFTA_Quarterly!$I52&gt;0,ROUND(IFTA_Quarterly!$I52*Int_Exchange_2!F$5/100*F$3,2),0)</f>
        <v>#VALUE!</v>
      </c>
      <c r="G35" s="2" t="e">
        <f ca="1">+IF(IFTA_Quarterly!$I52&gt;0,ROUND(IFTA_Quarterly!$I52*Int_Exchange_2!G$5/100*G$3,2),0)</f>
        <v>#VALUE!</v>
      </c>
      <c r="H35" s="2" t="e">
        <f ca="1">+IF(IFTA_Quarterly!$I52&gt;0,ROUND(IFTA_Quarterly!$I52*Int_Exchange_2!H$5/100*H$3,2),0)</f>
        <v>#VALUE!</v>
      </c>
      <c r="I35" s="2" t="e">
        <f ca="1">+IF(IFTA_Quarterly!$I52&gt;0,ROUND(IFTA_Quarterly!$I52*Int_Exchange_2!I$5/100*I$3,2),0)</f>
        <v>#VALUE!</v>
      </c>
      <c r="J35" s="2" t="e">
        <f ca="1">+IF(IFTA_Quarterly!$I52&gt;0,ROUND(IFTA_Quarterly!$I52*Int_Exchange_2!J$5/100*J$3,2),0)</f>
        <v>#VALUE!</v>
      </c>
      <c r="K35" s="2" t="e">
        <f ca="1">+IF(IFTA_Quarterly!$I52&gt;0,ROUND(IFTA_Quarterly!$I52*Int_Exchange_2!K$5/100*K$3,2),0)</f>
        <v>#VALUE!</v>
      </c>
      <c r="L35" s="2" t="e">
        <f ca="1">+IF(IFTA_Quarterly!$I52&gt;0,ROUND(IFTA_Quarterly!$I52*Int_Exchange_2!L$5/100*L$3,2),0)</f>
        <v>#VALUE!</v>
      </c>
      <c r="M35" s="2" t="e">
        <f ca="1">+IF(IFTA_Quarterly!$I52&gt;0,ROUND(IFTA_Quarterly!$I52*Int_Exchange_2!M$5/100*M$3,2),0)</f>
        <v>#VALUE!</v>
      </c>
      <c r="N35" s="2" t="e">
        <f ca="1">+IF(IFTA_Quarterly!$I52&gt;0,ROUND(IFTA_Quarterly!$I52*Int_Exchange_2!N$5/100*N$3,2),0)</f>
        <v>#VALUE!</v>
      </c>
      <c r="O35" s="2" t="e">
        <f ca="1">+IF(IFTA_Quarterly!$I52&gt;0,ROUND(IFTA_Quarterly!$I52*Int_Exchange_2!O$5/100*O$3,2),0)</f>
        <v>#VALUE!</v>
      </c>
      <c r="P35" s="2" t="e">
        <f ca="1">+IF(IFTA_Quarterly!$I52&gt;0,ROUND(IFTA_Quarterly!$I52*Int_Exchange_2!P$5/100*P$3,2),0)</f>
        <v>#VALUE!</v>
      </c>
      <c r="Q35" s="2" t="e">
        <f ca="1">+IF(IFTA_Quarterly!$I52&gt;0,ROUND(IFTA_Quarterly!$I52*Int_Exchange_2!Q$5/100*Q$3,2),0)</f>
        <v>#VALUE!</v>
      </c>
      <c r="R35" s="2" t="e">
        <f ca="1">+IF(IFTA_Quarterly!$I52&gt;0,ROUND(IFTA_Quarterly!$I52*Int_Exchange_2!R$5/100*R$3,2),0)</f>
        <v>#VALUE!</v>
      </c>
      <c r="S35" s="2" t="e">
        <f ca="1">+IF(IFTA_Quarterly!$I52&gt;0,ROUND(IFTA_Quarterly!$I52*Int_Exchange_2!S$5/100*S$3,2),0)</f>
        <v>#VALUE!</v>
      </c>
      <c r="T35" s="2" t="e">
        <f ca="1">+IF(IFTA_Quarterly!$I52&gt;0,ROUND(IFTA_Quarterly!$I52*Int_Exchange_2!T$5/100*T$3,2),0)</f>
        <v>#VALUE!</v>
      </c>
      <c r="U35" s="2" t="e">
        <f ca="1">+IF(IFTA_Quarterly!$I52&gt;0,ROUND(IFTA_Quarterly!$I52*Int_Exchange_2!U$5/100*U$3,2),0)</f>
        <v>#VALUE!</v>
      </c>
      <c r="V35" s="2" t="e">
        <f ca="1">+IF(IFTA_Quarterly!$I52&gt;0,ROUND(IFTA_Quarterly!$I52*Int_Exchange_2!V$5/100*V$3,2),0)</f>
        <v>#VALUE!</v>
      </c>
      <c r="W35" s="2" t="e">
        <f ca="1">+IF(IFTA_Quarterly!$I52&gt;0,ROUND(IFTA_Quarterly!$I52*Int_Exchange_2!W$5/100*W$3,2),0)</f>
        <v>#VALUE!</v>
      </c>
      <c r="X35" s="2" t="e">
        <f ca="1">+IF(IFTA_Quarterly!$I52&gt;0,ROUND(IFTA_Quarterly!$I52*Int_Exchange_2!X$5/100*X$3,2),0)</f>
        <v>#VALUE!</v>
      </c>
      <c r="Y35" s="2" t="e">
        <f ca="1">+IF(IFTA_Quarterly!$I52&gt;0,ROUND(IFTA_Quarterly!$I52*Int_Exchange_2!Y$5/100*Y$3,2),0)</f>
        <v>#VALUE!</v>
      </c>
      <c r="Z35" s="2" t="e">
        <f ca="1">+IF(IFTA_Quarterly!$I52&gt;0,ROUND(IFTA_Quarterly!$I52*Int_Exchange_2!Z$5/100*Z$3,2),0)</f>
        <v>#VALUE!</v>
      </c>
      <c r="AA35" s="2" t="e">
        <f ca="1">+IF(IFTA_Quarterly!$I52&gt;0,ROUND(IFTA_Quarterly!$I52*Int_Exchange_2!AA$5/100*AA$3,2),0)</f>
        <v>#VALUE!</v>
      </c>
      <c r="AB35" s="2" t="e">
        <f ca="1">+IF(IFTA_Quarterly!$I52&gt;0,ROUND(IFTA_Quarterly!$I52*Int_Exchange_2!AB$5/100*AB$3,2),0)</f>
        <v>#VALUE!</v>
      </c>
      <c r="AC35" s="2" t="e">
        <f ca="1">+IF(IFTA_Quarterly!$I52&gt;0,ROUND(IFTA_Quarterly!$I52*Int_Exchange_2!AC$5/100*AC$3,2),0)</f>
        <v>#VALUE!</v>
      </c>
      <c r="AD35" s="2" t="e">
        <f ca="1">+IF(IFTA_Quarterly!$I52&gt;0,ROUND(IFTA_Quarterly!$I52*Int_Exchange_2!AD$5/100*AD$3,2),0)</f>
        <v>#VALUE!</v>
      </c>
      <c r="AE35" s="2" t="e">
        <f ca="1">+IF(IFTA_Quarterly!$I52&gt;0,ROUND(IFTA_Quarterly!$I52*Int_Exchange_2!AE$5/100*AE$3,2),0)</f>
        <v>#VALUE!</v>
      </c>
      <c r="AF35" s="2" t="e">
        <f ca="1">+IF(IFTA_Quarterly!$I52&gt;0,ROUND(IFTA_Quarterly!$I52*Int_Exchange_2!AF$5/100*AF$3,2),0)</f>
        <v>#VALUE!</v>
      </c>
      <c r="AG35" s="2" t="e">
        <f ca="1">+IF(IFTA_Quarterly!$I52&gt;0,ROUND(IFTA_Quarterly!$I52*Int_Exchange_2!AG$5/100*AG$3,2),0)</f>
        <v>#VALUE!</v>
      </c>
      <c r="AH35" s="2" t="e">
        <f ca="1">+IF(IFTA_Quarterly!$I52&gt;0,ROUND(IFTA_Quarterly!$I52*Int_Exchange_2!AH$5/100*AH$3,2),0)</f>
        <v>#VALUE!</v>
      </c>
      <c r="AI35" s="2" t="e">
        <f ca="1">+IF(IFTA_Quarterly!$I52&gt;0,ROUND(IFTA_Quarterly!$I52*Int_Exchange_2!AI$5/100*AI$3,2),0)</f>
        <v>#VALUE!</v>
      </c>
      <c r="AJ35" s="2" t="e">
        <f ca="1">+IF(IFTA_Quarterly!$I52&gt;0,ROUND(IFTA_Quarterly!$I52*Int_Exchange_2!AJ$5/100*AJ$3,2),0)</f>
        <v>#VALUE!</v>
      </c>
      <c r="AK35" s="2" t="e">
        <f ca="1">+IF(IFTA_Quarterly!$I52&gt;0,ROUND(IFTA_Quarterly!$I52*Int_Exchange_2!AK$5/100*AK$3,2),0)</f>
        <v>#VALUE!</v>
      </c>
      <c r="AL35" s="2" t="e">
        <f ca="1">+IF(IFTA_Quarterly!$I52&gt;0,ROUND(IFTA_Quarterly!$I52*Int_Exchange_2!AL$5/100*AL$3,2),0)</f>
        <v>#VALUE!</v>
      </c>
    </row>
    <row r="36" spans="1:38" x14ac:dyDescent="0.25">
      <c r="A36" s="2" t="s">
        <v>50</v>
      </c>
      <c r="B36" s="2" t="str">
        <f t="shared" ca="1" si="43"/>
        <v/>
      </c>
      <c r="C36" s="2" t="e">
        <f ca="1">+IF(IFTA_Quarterly!$I53&gt;0,ROUND(IFTA_Quarterly!$I53*Int_Exchange_2!C$5/100*C$3,2),0)</f>
        <v>#VALUE!</v>
      </c>
      <c r="D36" s="2" t="e">
        <f ca="1">+IF(IFTA_Quarterly!$I53&gt;0,ROUND(IFTA_Quarterly!$I53*Int_Exchange_2!D$5/100*D$3,2),0)</f>
        <v>#VALUE!</v>
      </c>
      <c r="E36" s="2" t="e">
        <f ca="1">+IF(IFTA_Quarterly!$I53&gt;0,ROUND(IFTA_Quarterly!$I53*Int_Exchange_2!E$5/100*E$3,2),0)</f>
        <v>#VALUE!</v>
      </c>
      <c r="F36" s="2" t="e">
        <f ca="1">+IF(IFTA_Quarterly!$I53&gt;0,ROUND(IFTA_Quarterly!$I53*Int_Exchange_2!F$5/100*F$3,2),0)</f>
        <v>#VALUE!</v>
      </c>
      <c r="G36" s="2" t="e">
        <f ca="1">+IF(IFTA_Quarterly!$I53&gt;0,ROUND(IFTA_Quarterly!$I53*Int_Exchange_2!G$5/100*G$3,2),0)</f>
        <v>#VALUE!</v>
      </c>
      <c r="H36" s="2" t="e">
        <f ca="1">+IF(IFTA_Quarterly!$I53&gt;0,ROUND(IFTA_Quarterly!$I53*Int_Exchange_2!H$5/100*H$3,2),0)</f>
        <v>#VALUE!</v>
      </c>
      <c r="I36" s="2" t="e">
        <f ca="1">+IF(IFTA_Quarterly!$I53&gt;0,ROUND(IFTA_Quarterly!$I53*Int_Exchange_2!I$5/100*I$3,2),0)</f>
        <v>#VALUE!</v>
      </c>
      <c r="J36" s="2" t="e">
        <f ca="1">+IF(IFTA_Quarterly!$I53&gt;0,ROUND(IFTA_Quarterly!$I53*Int_Exchange_2!J$5/100*J$3,2),0)</f>
        <v>#VALUE!</v>
      </c>
      <c r="K36" s="2" t="e">
        <f ca="1">+IF(IFTA_Quarterly!$I53&gt;0,ROUND(IFTA_Quarterly!$I53*Int_Exchange_2!K$5/100*K$3,2),0)</f>
        <v>#VALUE!</v>
      </c>
      <c r="L36" s="2" t="e">
        <f ca="1">+IF(IFTA_Quarterly!$I53&gt;0,ROUND(IFTA_Quarterly!$I53*Int_Exchange_2!L$5/100*L$3,2),0)</f>
        <v>#VALUE!</v>
      </c>
      <c r="M36" s="2" t="e">
        <f ca="1">+IF(IFTA_Quarterly!$I53&gt;0,ROUND(IFTA_Quarterly!$I53*Int_Exchange_2!M$5/100*M$3,2),0)</f>
        <v>#VALUE!</v>
      </c>
      <c r="N36" s="2" t="e">
        <f ca="1">+IF(IFTA_Quarterly!$I53&gt;0,ROUND(IFTA_Quarterly!$I53*Int_Exchange_2!N$5/100*N$3,2),0)</f>
        <v>#VALUE!</v>
      </c>
      <c r="O36" s="2" t="e">
        <f ca="1">+IF(IFTA_Quarterly!$I53&gt;0,ROUND(IFTA_Quarterly!$I53*Int_Exchange_2!O$5/100*O$3,2),0)</f>
        <v>#VALUE!</v>
      </c>
      <c r="P36" s="2" t="e">
        <f ca="1">+IF(IFTA_Quarterly!$I53&gt;0,ROUND(IFTA_Quarterly!$I53*Int_Exchange_2!P$5/100*P$3,2),0)</f>
        <v>#VALUE!</v>
      </c>
      <c r="Q36" s="2" t="e">
        <f ca="1">+IF(IFTA_Quarterly!$I53&gt;0,ROUND(IFTA_Quarterly!$I53*Int_Exchange_2!Q$5/100*Q$3,2),0)</f>
        <v>#VALUE!</v>
      </c>
      <c r="R36" s="2" t="e">
        <f ca="1">+IF(IFTA_Quarterly!$I53&gt;0,ROUND(IFTA_Quarterly!$I53*Int_Exchange_2!R$5/100*R$3,2),0)</f>
        <v>#VALUE!</v>
      </c>
      <c r="S36" s="2" t="e">
        <f ca="1">+IF(IFTA_Quarterly!$I53&gt;0,ROUND(IFTA_Quarterly!$I53*Int_Exchange_2!S$5/100*S$3,2),0)</f>
        <v>#VALUE!</v>
      </c>
      <c r="T36" s="2" t="e">
        <f ca="1">+IF(IFTA_Quarterly!$I53&gt;0,ROUND(IFTA_Quarterly!$I53*Int_Exchange_2!T$5/100*T$3,2),0)</f>
        <v>#VALUE!</v>
      </c>
      <c r="U36" s="2" t="e">
        <f ca="1">+IF(IFTA_Quarterly!$I53&gt;0,ROUND(IFTA_Quarterly!$I53*Int_Exchange_2!U$5/100*U$3,2),0)</f>
        <v>#VALUE!</v>
      </c>
      <c r="V36" s="2" t="e">
        <f ca="1">+IF(IFTA_Quarterly!$I53&gt;0,ROUND(IFTA_Quarterly!$I53*Int_Exchange_2!V$5/100*V$3,2),0)</f>
        <v>#VALUE!</v>
      </c>
      <c r="W36" s="2" t="e">
        <f ca="1">+IF(IFTA_Quarterly!$I53&gt;0,ROUND(IFTA_Quarterly!$I53*Int_Exchange_2!W$5/100*W$3,2),0)</f>
        <v>#VALUE!</v>
      </c>
      <c r="X36" s="2" t="e">
        <f ca="1">+IF(IFTA_Quarterly!$I53&gt;0,ROUND(IFTA_Quarterly!$I53*Int_Exchange_2!X$5/100*X$3,2),0)</f>
        <v>#VALUE!</v>
      </c>
      <c r="Y36" s="2" t="e">
        <f ca="1">+IF(IFTA_Quarterly!$I53&gt;0,ROUND(IFTA_Quarterly!$I53*Int_Exchange_2!Y$5/100*Y$3,2),0)</f>
        <v>#VALUE!</v>
      </c>
      <c r="Z36" s="2" t="e">
        <f ca="1">+IF(IFTA_Quarterly!$I53&gt;0,ROUND(IFTA_Quarterly!$I53*Int_Exchange_2!Z$5/100*Z$3,2),0)</f>
        <v>#VALUE!</v>
      </c>
      <c r="AA36" s="2" t="e">
        <f ca="1">+IF(IFTA_Quarterly!$I53&gt;0,ROUND(IFTA_Quarterly!$I53*Int_Exchange_2!AA$5/100*AA$3,2),0)</f>
        <v>#VALUE!</v>
      </c>
      <c r="AB36" s="2" t="e">
        <f ca="1">+IF(IFTA_Quarterly!$I53&gt;0,ROUND(IFTA_Quarterly!$I53*Int_Exchange_2!AB$5/100*AB$3,2),0)</f>
        <v>#VALUE!</v>
      </c>
      <c r="AC36" s="2" t="e">
        <f ca="1">+IF(IFTA_Quarterly!$I53&gt;0,ROUND(IFTA_Quarterly!$I53*Int_Exchange_2!AC$5/100*AC$3,2),0)</f>
        <v>#VALUE!</v>
      </c>
      <c r="AD36" s="2" t="e">
        <f ca="1">+IF(IFTA_Quarterly!$I53&gt;0,ROUND(IFTA_Quarterly!$I53*Int_Exchange_2!AD$5/100*AD$3,2),0)</f>
        <v>#VALUE!</v>
      </c>
      <c r="AE36" s="2" t="e">
        <f ca="1">+IF(IFTA_Quarterly!$I53&gt;0,ROUND(IFTA_Quarterly!$I53*Int_Exchange_2!AE$5/100*AE$3,2),0)</f>
        <v>#VALUE!</v>
      </c>
      <c r="AF36" s="2" t="e">
        <f ca="1">+IF(IFTA_Quarterly!$I53&gt;0,ROUND(IFTA_Quarterly!$I53*Int_Exchange_2!AF$5/100*AF$3,2),0)</f>
        <v>#VALUE!</v>
      </c>
      <c r="AG36" s="2" t="e">
        <f ca="1">+IF(IFTA_Quarterly!$I53&gt;0,ROUND(IFTA_Quarterly!$I53*Int_Exchange_2!AG$5/100*AG$3,2),0)</f>
        <v>#VALUE!</v>
      </c>
      <c r="AH36" s="2" t="e">
        <f ca="1">+IF(IFTA_Quarterly!$I53&gt;0,ROUND(IFTA_Quarterly!$I53*Int_Exchange_2!AH$5/100*AH$3,2),0)</f>
        <v>#VALUE!</v>
      </c>
      <c r="AI36" s="2" t="e">
        <f ca="1">+IF(IFTA_Quarterly!$I53&gt;0,ROUND(IFTA_Quarterly!$I53*Int_Exchange_2!AI$5/100*AI$3,2),0)</f>
        <v>#VALUE!</v>
      </c>
      <c r="AJ36" s="2" t="e">
        <f ca="1">+IF(IFTA_Quarterly!$I53&gt;0,ROUND(IFTA_Quarterly!$I53*Int_Exchange_2!AJ$5/100*AJ$3,2),0)</f>
        <v>#VALUE!</v>
      </c>
      <c r="AK36" s="2" t="e">
        <f ca="1">+IF(IFTA_Quarterly!$I53&gt;0,ROUND(IFTA_Quarterly!$I53*Int_Exchange_2!AK$5/100*AK$3,2),0)</f>
        <v>#VALUE!</v>
      </c>
      <c r="AL36" s="2" t="e">
        <f ca="1">+IF(IFTA_Quarterly!$I53&gt;0,ROUND(IFTA_Quarterly!$I53*Int_Exchange_2!AL$5/100*AL$3,2),0)</f>
        <v>#VALUE!</v>
      </c>
    </row>
    <row r="37" spans="1:38" x14ac:dyDescent="0.25">
      <c r="A37" s="2" t="s">
        <v>51</v>
      </c>
      <c r="B37" s="2" t="str">
        <f t="shared" ca="1" si="43"/>
        <v/>
      </c>
      <c r="C37" s="2" t="e">
        <f ca="1">+IF(IFTA_Quarterly!$I54&gt;0,ROUND(IFTA_Quarterly!$I54*Int_Exchange_2!C$5/100*C$3,2),0)</f>
        <v>#VALUE!</v>
      </c>
      <c r="D37" s="2" t="e">
        <f ca="1">+IF(IFTA_Quarterly!$I54&gt;0,ROUND(IFTA_Quarterly!$I54*Int_Exchange_2!D$5/100*D$3,2),0)</f>
        <v>#VALUE!</v>
      </c>
      <c r="E37" s="2" t="e">
        <f ca="1">+IF(IFTA_Quarterly!$I54&gt;0,ROUND(IFTA_Quarterly!$I54*Int_Exchange_2!E$5/100*E$3,2),0)</f>
        <v>#VALUE!</v>
      </c>
      <c r="F37" s="2" t="e">
        <f ca="1">+IF(IFTA_Quarterly!$I54&gt;0,ROUND(IFTA_Quarterly!$I54*Int_Exchange_2!F$5/100*F$3,2),0)</f>
        <v>#VALUE!</v>
      </c>
      <c r="G37" s="2" t="e">
        <f ca="1">+IF(IFTA_Quarterly!$I54&gt;0,ROUND(IFTA_Quarterly!$I54*Int_Exchange_2!G$5/100*G$3,2),0)</f>
        <v>#VALUE!</v>
      </c>
      <c r="H37" s="2" t="e">
        <f ca="1">+IF(IFTA_Quarterly!$I54&gt;0,ROUND(IFTA_Quarterly!$I54*Int_Exchange_2!H$5/100*H$3,2),0)</f>
        <v>#VALUE!</v>
      </c>
      <c r="I37" s="2" t="e">
        <f ca="1">+IF(IFTA_Quarterly!$I54&gt;0,ROUND(IFTA_Quarterly!$I54*Int_Exchange_2!I$5/100*I$3,2),0)</f>
        <v>#VALUE!</v>
      </c>
      <c r="J37" s="2" t="e">
        <f ca="1">+IF(IFTA_Quarterly!$I54&gt;0,ROUND(IFTA_Quarterly!$I54*Int_Exchange_2!J$5/100*J$3,2),0)</f>
        <v>#VALUE!</v>
      </c>
      <c r="K37" s="2" t="e">
        <f ca="1">+IF(IFTA_Quarterly!$I54&gt;0,ROUND(IFTA_Quarterly!$I54*Int_Exchange_2!K$5/100*K$3,2),0)</f>
        <v>#VALUE!</v>
      </c>
      <c r="L37" s="2" t="e">
        <f ca="1">+IF(IFTA_Quarterly!$I54&gt;0,ROUND(IFTA_Quarterly!$I54*Int_Exchange_2!L$5/100*L$3,2),0)</f>
        <v>#VALUE!</v>
      </c>
      <c r="M37" s="2" t="e">
        <f ca="1">+IF(IFTA_Quarterly!$I54&gt;0,ROUND(IFTA_Quarterly!$I54*Int_Exchange_2!M$5/100*M$3,2),0)</f>
        <v>#VALUE!</v>
      </c>
      <c r="N37" s="2" t="e">
        <f ca="1">+IF(IFTA_Quarterly!$I54&gt;0,ROUND(IFTA_Quarterly!$I54*Int_Exchange_2!N$5/100*N$3,2),0)</f>
        <v>#VALUE!</v>
      </c>
      <c r="O37" s="2" t="e">
        <f ca="1">+IF(IFTA_Quarterly!$I54&gt;0,ROUND(IFTA_Quarterly!$I54*Int_Exchange_2!O$5/100*O$3,2),0)</f>
        <v>#VALUE!</v>
      </c>
      <c r="P37" s="2" t="e">
        <f ca="1">+IF(IFTA_Quarterly!$I54&gt;0,ROUND(IFTA_Quarterly!$I54*Int_Exchange_2!P$5/100*P$3,2),0)</f>
        <v>#VALUE!</v>
      </c>
      <c r="Q37" s="2" t="e">
        <f ca="1">+IF(IFTA_Quarterly!$I54&gt;0,ROUND(IFTA_Quarterly!$I54*Int_Exchange_2!Q$5/100*Q$3,2),0)</f>
        <v>#VALUE!</v>
      </c>
      <c r="R37" s="2" t="e">
        <f ca="1">+IF(IFTA_Quarterly!$I54&gt;0,ROUND(IFTA_Quarterly!$I54*Int_Exchange_2!R$5/100*R$3,2),0)</f>
        <v>#VALUE!</v>
      </c>
      <c r="S37" s="2" t="e">
        <f ca="1">+IF(IFTA_Quarterly!$I54&gt;0,ROUND(IFTA_Quarterly!$I54*Int_Exchange_2!S$5/100*S$3,2),0)</f>
        <v>#VALUE!</v>
      </c>
      <c r="T37" s="2" t="e">
        <f ca="1">+IF(IFTA_Quarterly!$I54&gt;0,ROUND(IFTA_Quarterly!$I54*Int_Exchange_2!T$5/100*T$3,2),0)</f>
        <v>#VALUE!</v>
      </c>
      <c r="U37" s="2" t="e">
        <f ca="1">+IF(IFTA_Quarterly!$I54&gt;0,ROUND(IFTA_Quarterly!$I54*Int_Exchange_2!U$5/100*U$3,2),0)</f>
        <v>#VALUE!</v>
      </c>
      <c r="V37" s="2" t="e">
        <f ca="1">+IF(IFTA_Quarterly!$I54&gt;0,ROUND(IFTA_Quarterly!$I54*Int_Exchange_2!V$5/100*V$3,2),0)</f>
        <v>#VALUE!</v>
      </c>
      <c r="W37" s="2" t="e">
        <f ca="1">+IF(IFTA_Quarterly!$I54&gt;0,ROUND(IFTA_Quarterly!$I54*Int_Exchange_2!W$5/100*W$3,2),0)</f>
        <v>#VALUE!</v>
      </c>
      <c r="X37" s="2" t="e">
        <f ca="1">+IF(IFTA_Quarterly!$I54&gt;0,ROUND(IFTA_Quarterly!$I54*Int_Exchange_2!X$5/100*X$3,2),0)</f>
        <v>#VALUE!</v>
      </c>
      <c r="Y37" s="2" t="e">
        <f ca="1">+IF(IFTA_Quarterly!$I54&gt;0,ROUND(IFTA_Quarterly!$I54*Int_Exchange_2!Y$5/100*Y$3,2),0)</f>
        <v>#VALUE!</v>
      </c>
      <c r="Z37" s="2" t="e">
        <f ca="1">+IF(IFTA_Quarterly!$I54&gt;0,ROUND(IFTA_Quarterly!$I54*Int_Exchange_2!Z$5/100*Z$3,2),0)</f>
        <v>#VALUE!</v>
      </c>
      <c r="AA37" s="2" t="e">
        <f ca="1">+IF(IFTA_Quarterly!$I54&gt;0,ROUND(IFTA_Quarterly!$I54*Int_Exchange_2!AA$5/100*AA$3,2),0)</f>
        <v>#VALUE!</v>
      </c>
      <c r="AB37" s="2" t="e">
        <f ca="1">+IF(IFTA_Quarterly!$I54&gt;0,ROUND(IFTA_Quarterly!$I54*Int_Exchange_2!AB$5/100*AB$3,2),0)</f>
        <v>#VALUE!</v>
      </c>
      <c r="AC37" s="2" t="e">
        <f ca="1">+IF(IFTA_Quarterly!$I54&gt;0,ROUND(IFTA_Quarterly!$I54*Int_Exchange_2!AC$5/100*AC$3,2),0)</f>
        <v>#VALUE!</v>
      </c>
      <c r="AD37" s="2" t="e">
        <f ca="1">+IF(IFTA_Quarterly!$I54&gt;0,ROUND(IFTA_Quarterly!$I54*Int_Exchange_2!AD$5/100*AD$3,2),0)</f>
        <v>#VALUE!</v>
      </c>
      <c r="AE37" s="2" t="e">
        <f ca="1">+IF(IFTA_Quarterly!$I54&gt;0,ROUND(IFTA_Quarterly!$I54*Int_Exchange_2!AE$5/100*AE$3,2),0)</f>
        <v>#VALUE!</v>
      </c>
      <c r="AF37" s="2" t="e">
        <f ca="1">+IF(IFTA_Quarterly!$I54&gt;0,ROUND(IFTA_Quarterly!$I54*Int_Exchange_2!AF$5/100*AF$3,2),0)</f>
        <v>#VALUE!</v>
      </c>
      <c r="AG37" s="2" t="e">
        <f ca="1">+IF(IFTA_Quarterly!$I54&gt;0,ROUND(IFTA_Quarterly!$I54*Int_Exchange_2!AG$5/100*AG$3,2),0)</f>
        <v>#VALUE!</v>
      </c>
      <c r="AH37" s="2" t="e">
        <f ca="1">+IF(IFTA_Quarterly!$I54&gt;0,ROUND(IFTA_Quarterly!$I54*Int_Exchange_2!AH$5/100*AH$3,2),0)</f>
        <v>#VALUE!</v>
      </c>
      <c r="AI37" s="2" t="e">
        <f ca="1">+IF(IFTA_Quarterly!$I54&gt;0,ROUND(IFTA_Quarterly!$I54*Int_Exchange_2!AI$5/100*AI$3,2),0)</f>
        <v>#VALUE!</v>
      </c>
      <c r="AJ37" s="2" t="e">
        <f ca="1">+IF(IFTA_Quarterly!$I54&gt;0,ROUND(IFTA_Quarterly!$I54*Int_Exchange_2!AJ$5/100*AJ$3,2),0)</f>
        <v>#VALUE!</v>
      </c>
      <c r="AK37" s="2" t="e">
        <f ca="1">+IF(IFTA_Quarterly!$I54&gt;0,ROUND(IFTA_Quarterly!$I54*Int_Exchange_2!AK$5/100*AK$3,2),0)</f>
        <v>#VALUE!</v>
      </c>
      <c r="AL37" s="2" t="e">
        <f ca="1">+IF(IFTA_Quarterly!$I54&gt;0,ROUND(IFTA_Quarterly!$I54*Int_Exchange_2!AL$5/100*AL$3,2),0)</f>
        <v>#VALUE!</v>
      </c>
    </row>
    <row r="38" spans="1:38" x14ac:dyDescent="0.25">
      <c r="A38" s="2" t="s">
        <v>52</v>
      </c>
      <c r="B38" s="2" t="str">
        <f t="shared" ca="1" si="43"/>
        <v/>
      </c>
      <c r="C38" s="2" t="e">
        <f ca="1">+IF(IFTA_Quarterly!$I55&gt;0,ROUND(IFTA_Quarterly!$I55*Int_Exchange_2!C$5/100*C$3,2),0)</f>
        <v>#VALUE!</v>
      </c>
      <c r="D38" s="2" t="e">
        <f ca="1">+IF(IFTA_Quarterly!$I55&gt;0,ROUND(IFTA_Quarterly!$I55*Int_Exchange_2!D$5/100*D$3,2),0)</f>
        <v>#VALUE!</v>
      </c>
      <c r="E38" s="2" t="e">
        <f ca="1">+IF(IFTA_Quarterly!$I55&gt;0,ROUND(IFTA_Quarterly!$I55*Int_Exchange_2!E$5/100*E$3,2),0)</f>
        <v>#VALUE!</v>
      </c>
      <c r="F38" s="2" t="e">
        <f ca="1">+IF(IFTA_Quarterly!$I55&gt;0,ROUND(IFTA_Quarterly!$I55*Int_Exchange_2!F$5/100*F$3,2),0)</f>
        <v>#VALUE!</v>
      </c>
      <c r="G38" s="2" t="e">
        <f ca="1">+IF(IFTA_Quarterly!$I55&gt;0,ROUND(IFTA_Quarterly!$I55*Int_Exchange_2!G$5/100*G$3,2),0)</f>
        <v>#VALUE!</v>
      </c>
      <c r="H38" s="2" t="e">
        <f ca="1">+IF(IFTA_Quarterly!$I55&gt;0,ROUND(IFTA_Quarterly!$I55*Int_Exchange_2!H$5/100*H$3,2),0)</f>
        <v>#VALUE!</v>
      </c>
      <c r="I38" s="2" t="e">
        <f ca="1">+IF(IFTA_Quarterly!$I55&gt;0,ROUND(IFTA_Quarterly!$I55*Int_Exchange_2!I$5/100*I$3,2),0)</f>
        <v>#VALUE!</v>
      </c>
      <c r="J38" s="2" t="e">
        <f ca="1">+IF(IFTA_Quarterly!$I55&gt;0,ROUND(IFTA_Quarterly!$I55*Int_Exchange_2!J$5/100*J$3,2),0)</f>
        <v>#VALUE!</v>
      </c>
      <c r="K38" s="2" t="e">
        <f ca="1">+IF(IFTA_Quarterly!$I55&gt;0,ROUND(IFTA_Quarterly!$I55*Int_Exchange_2!K$5/100*K$3,2),0)</f>
        <v>#VALUE!</v>
      </c>
      <c r="L38" s="2" t="e">
        <f ca="1">+IF(IFTA_Quarterly!$I55&gt;0,ROUND(IFTA_Quarterly!$I55*Int_Exchange_2!L$5/100*L$3,2),0)</f>
        <v>#VALUE!</v>
      </c>
      <c r="M38" s="2" t="e">
        <f ca="1">+IF(IFTA_Quarterly!$I55&gt;0,ROUND(IFTA_Quarterly!$I55*Int_Exchange_2!M$5/100*M$3,2),0)</f>
        <v>#VALUE!</v>
      </c>
      <c r="N38" s="2" t="e">
        <f ca="1">+IF(IFTA_Quarterly!$I55&gt;0,ROUND(IFTA_Quarterly!$I55*Int_Exchange_2!N$5/100*N$3,2),0)</f>
        <v>#VALUE!</v>
      </c>
      <c r="O38" s="2" t="e">
        <f ca="1">+IF(IFTA_Quarterly!$I55&gt;0,ROUND(IFTA_Quarterly!$I55*Int_Exchange_2!O$5/100*O$3,2),0)</f>
        <v>#VALUE!</v>
      </c>
      <c r="P38" s="2" t="e">
        <f ca="1">+IF(IFTA_Quarterly!$I55&gt;0,ROUND(IFTA_Quarterly!$I55*Int_Exchange_2!P$5/100*P$3,2),0)</f>
        <v>#VALUE!</v>
      </c>
      <c r="Q38" s="2" t="e">
        <f ca="1">+IF(IFTA_Quarterly!$I55&gt;0,ROUND(IFTA_Quarterly!$I55*Int_Exchange_2!Q$5/100*Q$3,2),0)</f>
        <v>#VALUE!</v>
      </c>
      <c r="R38" s="2" t="e">
        <f ca="1">+IF(IFTA_Quarterly!$I55&gt;0,ROUND(IFTA_Quarterly!$I55*Int_Exchange_2!R$5/100*R$3,2),0)</f>
        <v>#VALUE!</v>
      </c>
      <c r="S38" s="2" t="e">
        <f ca="1">+IF(IFTA_Quarterly!$I55&gt;0,ROUND(IFTA_Quarterly!$I55*Int_Exchange_2!S$5/100*S$3,2),0)</f>
        <v>#VALUE!</v>
      </c>
      <c r="T38" s="2" t="e">
        <f ca="1">+IF(IFTA_Quarterly!$I55&gt;0,ROUND(IFTA_Quarterly!$I55*Int_Exchange_2!T$5/100*T$3,2),0)</f>
        <v>#VALUE!</v>
      </c>
      <c r="U38" s="2" t="e">
        <f ca="1">+IF(IFTA_Quarterly!$I55&gt;0,ROUND(IFTA_Quarterly!$I55*Int_Exchange_2!U$5/100*U$3,2),0)</f>
        <v>#VALUE!</v>
      </c>
      <c r="V38" s="2" t="e">
        <f ca="1">+IF(IFTA_Quarterly!$I55&gt;0,ROUND(IFTA_Quarterly!$I55*Int_Exchange_2!V$5/100*V$3,2),0)</f>
        <v>#VALUE!</v>
      </c>
      <c r="W38" s="2" t="e">
        <f ca="1">+IF(IFTA_Quarterly!$I55&gt;0,ROUND(IFTA_Quarterly!$I55*Int_Exchange_2!W$5/100*W$3,2),0)</f>
        <v>#VALUE!</v>
      </c>
      <c r="X38" s="2" t="e">
        <f ca="1">+IF(IFTA_Quarterly!$I55&gt;0,ROUND(IFTA_Quarterly!$I55*Int_Exchange_2!X$5/100*X$3,2),0)</f>
        <v>#VALUE!</v>
      </c>
      <c r="Y38" s="2" t="e">
        <f ca="1">+IF(IFTA_Quarterly!$I55&gt;0,ROUND(IFTA_Quarterly!$I55*Int_Exchange_2!Y$5/100*Y$3,2),0)</f>
        <v>#VALUE!</v>
      </c>
      <c r="Z38" s="2" t="e">
        <f ca="1">+IF(IFTA_Quarterly!$I55&gt;0,ROUND(IFTA_Quarterly!$I55*Int_Exchange_2!Z$5/100*Z$3,2),0)</f>
        <v>#VALUE!</v>
      </c>
      <c r="AA38" s="2" t="e">
        <f ca="1">+IF(IFTA_Quarterly!$I55&gt;0,ROUND(IFTA_Quarterly!$I55*Int_Exchange_2!AA$5/100*AA$3,2),0)</f>
        <v>#VALUE!</v>
      </c>
      <c r="AB38" s="2" t="e">
        <f ca="1">+IF(IFTA_Quarterly!$I55&gt;0,ROUND(IFTA_Quarterly!$I55*Int_Exchange_2!AB$5/100*AB$3,2),0)</f>
        <v>#VALUE!</v>
      </c>
      <c r="AC38" s="2" t="e">
        <f ca="1">+IF(IFTA_Quarterly!$I55&gt;0,ROUND(IFTA_Quarterly!$I55*Int_Exchange_2!AC$5/100*AC$3,2),0)</f>
        <v>#VALUE!</v>
      </c>
      <c r="AD38" s="2" t="e">
        <f ca="1">+IF(IFTA_Quarterly!$I55&gt;0,ROUND(IFTA_Quarterly!$I55*Int_Exchange_2!AD$5/100*AD$3,2),0)</f>
        <v>#VALUE!</v>
      </c>
      <c r="AE38" s="2" t="e">
        <f ca="1">+IF(IFTA_Quarterly!$I55&gt;0,ROUND(IFTA_Quarterly!$I55*Int_Exchange_2!AE$5/100*AE$3,2),0)</f>
        <v>#VALUE!</v>
      </c>
      <c r="AF38" s="2" t="e">
        <f ca="1">+IF(IFTA_Quarterly!$I55&gt;0,ROUND(IFTA_Quarterly!$I55*Int_Exchange_2!AF$5/100*AF$3,2),0)</f>
        <v>#VALUE!</v>
      </c>
      <c r="AG38" s="2" t="e">
        <f ca="1">+IF(IFTA_Quarterly!$I55&gt;0,ROUND(IFTA_Quarterly!$I55*Int_Exchange_2!AG$5/100*AG$3,2),0)</f>
        <v>#VALUE!</v>
      </c>
      <c r="AH38" s="2" t="e">
        <f ca="1">+IF(IFTA_Quarterly!$I55&gt;0,ROUND(IFTA_Quarterly!$I55*Int_Exchange_2!AH$5/100*AH$3,2),0)</f>
        <v>#VALUE!</v>
      </c>
      <c r="AI38" s="2" t="e">
        <f ca="1">+IF(IFTA_Quarterly!$I55&gt;0,ROUND(IFTA_Quarterly!$I55*Int_Exchange_2!AI$5/100*AI$3,2),0)</f>
        <v>#VALUE!</v>
      </c>
      <c r="AJ38" s="2" t="e">
        <f ca="1">+IF(IFTA_Quarterly!$I55&gt;0,ROUND(IFTA_Quarterly!$I55*Int_Exchange_2!AJ$5/100*AJ$3,2),0)</f>
        <v>#VALUE!</v>
      </c>
      <c r="AK38" s="2" t="e">
        <f ca="1">+IF(IFTA_Quarterly!$I55&gt;0,ROUND(IFTA_Quarterly!$I55*Int_Exchange_2!AK$5/100*AK$3,2),0)</f>
        <v>#VALUE!</v>
      </c>
      <c r="AL38" s="2" t="e">
        <f ca="1">+IF(IFTA_Quarterly!$I55&gt;0,ROUND(IFTA_Quarterly!$I55*Int_Exchange_2!AL$5/100*AL$3,2),0)</f>
        <v>#VALUE!</v>
      </c>
    </row>
    <row r="39" spans="1:38" x14ac:dyDescent="0.25">
      <c r="A39" s="2" t="s">
        <v>53</v>
      </c>
      <c r="B39" s="2" t="str">
        <f t="shared" ref="B39:B67" ca="1" si="44">+IF(ISNUMBER(SUM(C39:BV39))=TRUE,ROUND(SUM(C39:BV39),2),"")</f>
        <v/>
      </c>
      <c r="C39" s="2" t="e">
        <f ca="1">+IF(IFTA_Quarterly!$I56&gt;0,ROUND(IFTA_Quarterly!$I56*Int_Exchange_2!C$5/100*C$3,2),0)</f>
        <v>#VALUE!</v>
      </c>
      <c r="D39" s="2" t="e">
        <f ca="1">+IF(IFTA_Quarterly!$I56&gt;0,ROUND(IFTA_Quarterly!$I56*Int_Exchange_2!D$5/100*D$3,2),0)</f>
        <v>#VALUE!</v>
      </c>
      <c r="E39" s="2" t="e">
        <f ca="1">+IF(IFTA_Quarterly!$I56&gt;0,ROUND(IFTA_Quarterly!$I56*Int_Exchange_2!E$5/100*E$3,2),0)</f>
        <v>#VALUE!</v>
      </c>
      <c r="F39" s="2" t="e">
        <f ca="1">+IF(IFTA_Quarterly!$I56&gt;0,ROUND(IFTA_Quarterly!$I56*Int_Exchange_2!F$5/100*F$3,2),0)</f>
        <v>#VALUE!</v>
      </c>
      <c r="G39" s="2" t="e">
        <f ca="1">+IF(IFTA_Quarterly!$I56&gt;0,ROUND(IFTA_Quarterly!$I56*Int_Exchange_2!G$5/100*G$3,2),0)</f>
        <v>#VALUE!</v>
      </c>
      <c r="H39" s="2" t="e">
        <f ca="1">+IF(IFTA_Quarterly!$I56&gt;0,ROUND(IFTA_Quarterly!$I56*Int_Exchange_2!H$5/100*H$3,2),0)</f>
        <v>#VALUE!</v>
      </c>
      <c r="I39" s="2" t="e">
        <f ca="1">+IF(IFTA_Quarterly!$I56&gt;0,ROUND(IFTA_Quarterly!$I56*Int_Exchange_2!I$5/100*I$3,2),0)</f>
        <v>#VALUE!</v>
      </c>
      <c r="J39" s="2" t="e">
        <f ca="1">+IF(IFTA_Quarterly!$I56&gt;0,ROUND(IFTA_Quarterly!$I56*Int_Exchange_2!J$5/100*J$3,2),0)</f>
        <v>#VALUE!</v>
      </c>
      <c r="K39" s="2" t="e">
        <f ca="1">+IF(IFTA_Quarterly!$I56&gt;0,ROUND(IFTA_Quarterly!$I56*Int_Exchange_2!K$5/100*K$3,2),0)</f>
        <v>#VALUE!</v>
      </c>
      <c r="L39" s="2" t="e">
        <f ca="1">+IF(IFTA_Quarterly!$I56&gt;0,ROUND(IFTA_Quarterly!$I56*Int_Exchange_2!L$5/100*L$3,2),0)</f>
        <v>#VALUE!</v>
      </c>
      <c r="M39" s="2" t="e">
        <f ca="1">+IF(IFTA_Quarterly!$I56&gt;0,ROUND(IFTA_Quarterly!$I56*Int_Exchange_2!M$5/100*M$3,2),0)</f>
        <v>#VALUE!</v>
      </c>
      <c r="N39" s="2" t="e">
        <f ca="1">+IF(IFTA_Quarterly!$I56&gt;0,ROUND(IFTA_Quarterly!$I56*Int_Exchange_2!N$5/100*N$3,2),0)</f>
        <v>#VALUE!</v>
      </c>
      <c r="O39" s="2" t="e">
        <f ca="1">+IF(IFTA_Quarterly!$I56&gt;0,ROUND(IFTA_Quarterly!$I56*Int_Exchange_2!O$5/100*O$3,2),0)</f>
        <v>#VALUE!</v>
      </c>
      <c r="P39" s="2" t="e">
        <f ca="1">+IF(IFTA_Quarterly!$I56&gt;0,ROUND(IFTA_Quarterly!$I56*Int_Exchange_2!P$5/100*P$3,2),0)</f>
        <v>#VALUE!</v>
      </c>
      <c r="Q39" s="2" t="e">
        <f ca="1">+IF(IFTA_Quarterly!$I56&gt;0,ROUND(IFTA_Quarterly!$I56*Int_Exchange_2!Q$5/100*Q$3,2),0)</f>
        <v>#VALUE!</v>
      </c>
      <c r="R39" s="2" t="e">
        <f ca="1">+IF(IFTA_Quarterly!$I56&gt;0,ROUND(IFTA_Quarterly!$I56*Int_Exchange_2!R$5/100*R$3,2),0)</f>
        <v>#VALUE!</v>
      </c>
      <c r="S39" s="2" t="e">
        <f ca="1">+IF(IFTA_Quarterly!$I56&gt;0,ROUND(IFTA_Quarterly!$I56*Int_Exchange_2!S$5/100*S$3,2),0)</f>
        <v>#VALUE!</v>
      </c>
      <c r="T39" s="2" t="e">
        <f ca="1">+IF(IFTA_Quarterly!$I56&gt;0,ROUND(IFTA_Quarterly!$I56*Int_Exchange_2!T$5/100*T$3,2),0)</f>
        <v>#VALUE!</v>
      </c>
      <c r="U39" s="2" t="e">
        <f ca="1">+IF(IFTA_Quarterly!$I56&gt;0,ROUND(IFTA_Quarterly!$I56*Int_Exchange_2!U$5/100*U$3,2),0)</f>
        <v>#VALUE!</v>
      </c>
      <c r="V39" s="2" t="e">
        <f ca="1">+IF(IFTA_Quarterly!$I56&gt;0,ROUND(IFTA_Quarterly!$I56*Int_Exchange_2!V$5/100*V$3,2),0)</f>
        <v>#VALUE!</v>
      </c>
      <c r="W39" s="2" t="e">
        <f ca="1">+IF(IFTA_Quarterly!$I56&gt;0,ROUND(IFTA_Quarterly!$I56*Int_Exchange_2!W$5/100*W$3,2),0)</f>
        <v>#VALUE!</v>
      </c>
      <c r="X39" s="2" t="e">
        <f ca="1">+IF(IFTA_Quarterly!$I56&gt;0,ROUND(IFTA_Quarterly!$I56*Int_Exchange_2!X$5/100*X$3,2),0)</f>
        <v>#VALUE!</v>
      </c>
      <c r="Y39" s="2" t="e">
        <f ca="1">+IF(IFTA_Quarterly!$I56&gt;0,ROUND(IFTA_Quarterly!$I56*Int_Exchange_2!Y$5/100*Y$3,2),0)</f>
        <v>#VALUE!</v>
      </c>
      <c r="Z39" s="2" t="e">
        <f ca="1">+IF(IFTA_Quarterly!$I56&gt;0,ROUND(IFTA_Quarterly!$I56*Int_Exchange_2!Z$5/100*Z$3,2),0)</f>
        <v>#VALUE!</v>
      </c>
      <c r="AA39" s="2" t="e">
        <f ca="1">+IF(IFTA_Quarterly!$I56&gt;0,ROUND(IFTA_Quarterly!$I56*Int_Exchange_2!AA$5/100*AA$3,2),0)</f>
        <v>#VALUE!</v>
      </c>
      <c r="AB39" s="2" t="e">
        <f ca="1">+IF(IFTA_Quarterly!$I56&gt;0,ROUND(IFTA_Quarterly!$I56*Int_Exchange_2!AB$5/100*AB$3,2),0)</f>
        <v>#VALUE!</v>
      </c>
      <c r="AC39" s="2" t="e">
        <f ca="1">+IF(IFTA_Quarterly!$I56&gt;0,ROUND(IFTA_Quarterly!$I56*Int_Exchange_2!AC$5/100*AC$3,2),0)</f>
        <v>#VALUE!</v>
      </c>
      <c r="AD39" s="2" t="e">
        <f ca="1">+IF(IFTA_Quarterly!$I56&gt;0,ROUND(IFTA_Quarterly!$I56*Int_Exchange_2!AD$5/100*AD$3,2),0)</f>
        <v>#VALUE!</v>
      </c>
      <c r="AE39" s="2" t="e">
        <f ca="1">+IF(IFTA_Quarterly!$I56&gt;0,ROUND(IFTA_Quarterly!$I56*Int_Exchange_2!AE$5/100*AE$3,2),0)</f>
        <v>#VALUE!</v>
      </c>
      <c r="AF39" s="2" t="e">
        <f ca="1">+IF(IFTA_Quarterly!$I56&gt;0,ROUND(IFTA_Quarterly!$I56*Int_Exchange_2!AF$5/100*AF$3,2),0)</f>
        <v>#VALUE!</v>
      </c>
      <c r="AG39" s="2" t="e">
        <f ca="1">+IF(IFTA_Quarterly!$I56&gt;0,ROUND(IFTA_Quarterly!$I56*Int_Exchange_2!AG$5/100*AG$3,2),0)</f>
        <v>#VALUE!</v>
      </c>
      <c r="AH39" s="2" t="e">
        <f ca="1">+IF(IFTA_Quarterly!$I56&gt;0,ROUND(IFTA_Quarterly!$I56*Int_Exchange_2!AH$5/100*AH$3,2),0)</f>
        <v>#VALUE!</v>
      </c>
      <c r="AI39" s="2" t="e">
        <f ca="1">+IF(IFTA_Quarterly!$I56&gt;0,ROUND(IFTA_Quarterly!$I56*Int_Exchange_2!AI$5/100*AI$3,2),0)</f>
        <v>#VALUE!</v>
      </c>
      <c r="AJ39" s="2" t="e">
        <f ca="1">+IF(IFTA_Quarterly!$I56&gt;0,ROUND(IFTA_Quarterly!$I56*Int_Exchange_2!AJ$5/100*AJ$3,2),0)</f>
        <v>#VALUE!</v>
      </c>
      <c r="AK39" s="2" t="e">
        <f ca="1">+IF(IFTA_Quarterly!$I56&gt;0,ROUND(IFTA_Quarterly!$I56*Int_Exchange_2!AK$5/100*AK$3,2),0)</f>
        <v>#VALUE!</v>
      </c>
      <c r="AL39" s="2" t="e">
        <f ca="1">+IF(IFTA_Quarterly!$I56&gt;0,ROUND(IFTA_Quarterly!$I56*Int_Exchange_2!AL$5/100*AL$3,2),0)</f>
        <v>#VALUE!</v>
      </c>
    </row>
    <row r="40" spans="1:38" x14ac:dyDescent="0.25">
      <c r="A40" s="2" t="s">
        <v>54</v>
      </c>
      <c r="B40" s="2" t="str">
        <f t="shared" ca="1" si="44"/>
        <v/>
      </c>
      <c r="C40" s="2" t="e">
        <f ca="1">+IF(IFTA_Quarterly!$I57&gt;0,ROUND(IFTA_Quarterly!$I57*Int_Exchange_2!C$5/100*C$3,2),0)</f>
        <v>#VALUE!</v>
      </c>
      <c r="D40" s="2" t="e">
        <f ca="1">+IF(IFTA_Quarterly!$I57&gt;0,ROUND(IFTA_Quarterly!$I57*Int_Exchange_2!D$5/100*D$3,2),0)</f>
        <v>#VALUE!</v>
      </c>
      <c r="E40" s="2" t="e">
        <f ca="1">+IF(IFTA_Quarterly!$I57&gt;0,ROUND(IFTA_Quarterly!$I57*Int_Exchange_2!E$5/100*E$3,2),0)</f>
        <v>#VALUE!</v>
      </c>
      <c r="F40" s="2" t="e">
        <f ca="1">+IF(IFTA_Quarterly!$I57&gt;0,ROUND(IFTA_Quarterly!$I57*Int_Exchange_2!F$5/100*F$3,2),0)</f>
        <v>#VALUE!</v>
      </c>
      <c r="G40" s="2" t="e">
        <f ca="1">+IF(IFTA_Quarterly!$I57&gt;0,ROUND(IFTA_Quarterly!$I57*Int_Exchange_2!G$5/100*G$3,2),0)</f>
        <v>#VALUE!</v>
      </c>
      <c r="H40" s="2" t="e">
        <f ca="1">+IF(IFTA_Quarterly!$I57&gt;0,ROUND(IFTA_Quarterly!$I57*Int_Exchange_2!H$5/100*H$3,2),0)</f>
        <v>#VALUE!</v>
      </c>
      <c r="I40" s="2" t="e">
        <f ca="1">+IF(IFTA_Quarterly!$I57&gt;0,ROUND(IFTA_Quarterly!$I57*Int_Exchange_2!I$5/100*I$3,2),0)</f>
        <v>#VALUE!</v>
      </c>
      <c r="J40" s="2" t="e">
        <f ca="1">+IF(IFTA_Quarterly!$I57&gt;0,ROUND(IFTA_Quarterly!$I57*Int_Exchange_2!J$5/100*J$3,2),0)</f>
        <v>#VALUE!</v>
      </c>
      <c r="K40" s="2" t="e">
        <f ca="1">+IF(IFTA_Quarterly!$I57&gt;0,ROUND(IFTA_Quarterly!$I57*Int_Exchange_2!K$5/100*K$3,2),0)</f>
        <v>#VALUE!</v>
      </c>
      <c r="L40" s="2" t="e">
        <f ca="1">+IF(IFTA_Quarterly!$I57&gt;0,ROUND(IFTA_Quarterly!$I57*Int_Exchange_2!L$5/100*L$3,2),0)</f>
        <v>#VALUE!</v>
      </c>
      <c r="M40" s="2" t="e">
        <f ca="1">+IF(IFTA_Quarterly!$I57&gt;0,ROUND(IFTA_Quarterly!$I57*Int_Exchange_2!M$5/100*M$3,2),0)</f>
        <v>#VALUE!</v>
      </c>
      <c r="N40" s="2" t="e">
        <f ca="1">+IF(IFTA_Quarterly!$I57&gt;0,ROUND(IFTA_Quarterly!$I57*Int_Exchange_2!N$5/100*N$3,2),0)</f>
        <v>#VALUE!</v>
      </c>
      <c r="O40" s="2" t="e">
        <f ca="1">+IF(IFTA_Quarterly!$I57&gt;0,ROUND(IFTA_Quarterly!$I57*Int_Exchange_2!O$5/100*O$3,2),0)</f>
        <v>#VALUE!</v>
      </c>
      <c r="P40" s="2" t="e">
        <f ca="1">+IF(IFTA_Quarterly!$I57&gt;0,ROUND(IFTA_Quarterly!$I57*Int_Exchange_2!P$5/100*P$3,2),0)</f>
        <v>#VALUE!</v>
      </c>
      <c r="Q40" s="2" t="e">
        <f ca="1">+IF(IFTA_Quarterly!$I57&gt;0,ROUND(IFTA_Quarterly!$I57*Int_Exchange_2!Q$5/100*Q$3,2),0)</f>
        <v>#VALUE!</v>
      </c>
      <c r="R40" s="2" t="e">
        <f ca="1">+IF(IFTA_Quarterly!$I57&gt;0,ROUND(IFTA_Quarterly!$I57*Int_Exchange_2!R$5/100*R$3,2),0)</f>
        <v>#VALUE!</v>
      </c>
      <c r="S40" s="2" t="e">
        <f ca="1">+IF(IFTA_Quarterly!$I57&gt;0,ROUND(IFTA_Quarterly!$I57*Int_Exchange_2!S$5/100*S$3,2),0)</f>
        <v>#VALUE!</v>
      </c>
      <c r="T40" s="2" t="e">
        <f ca="1">+IF(IFTA_Quarterly!$I57&gt;0,ROUND(IFTA_Quarterly!$I57*Int_Exchange_2!T$5/100*T$3,2),0)</f>
        <v>#VALUE!</v>
      </c>
      <c r="U40" s="2" t="e">
        <f ca="1">+IF(IFTA_Quarterly!$I57&gt;0,ROUND(IFTA_Quarterly!$I57*Int_Exchange_2!U$5/100*U$3,2),0)</f>
        <v>#VALUE!</v>
      </c>
      <c r="V40" s="2" t="e">
        <f ca="1">+IF(IFTA_Quarterly!$I57&gt;0,ROUND(IFTA_Quarterly!$I57*Int_Exchange_2!V$5/100*V$3,2),0)</f>
        <v>#VALUE!</v>
      </c>
      <c r="W40" s="2" t="e">
        <f ca="1">+IF(IFTA_Quarterly!$I57&gt;0,ROUND(IFTA_Quarterly!$I57*Int_Exchange_2!W$5/100*W$3,2),0)</f>
        <v>#VALUE!</v>
      </c>
      <c r="X40" s="2" t="e">
        <f ca="1">+IF(IFTA_Quarterly!$I57&gt;0,ROUND(IFTA_Quarterly!$I57*Int_Exchange_2!X$5/100*X$3,2),0)</f>
        <v>#VALUE!</v>
      </c>
      <c r="Y40" s="2" t="e">
        <f ca="1">+IF(IFTA_Quarterly!$I57&gt;0,ROUND(IFTA_Quarterly!$I57*Int_Exchange_2!Y$5/100*Y$3,2),0)</f>
        <v>#VALUE!</v>
      </c>
      <c r="Z40" s="2" t="e">
        <f ca="1">+IF(IFTA_Quarterly!$I57&gt;0,ROUND(IFTA_Quarterly!$I57*Int_Exchange_2!Z$5/100*Z$3,2),0)</f>
        <v>#VALUE!</v>
      </c>
      <c r="AA40" s="2" t="e">
        <f ca="1">+IF(IFTA_Quarterly!$I57&gt;0,ROUND(IFTA_Quarterly!$I57*Int_Exchange_2!AA$5/100*AA$3,2),0)</f>
        <v>#VALUE!</v>
      </c>
      <c r="AB40" s="2" t="e">
        <f ca="1">+IF(IFTA_Quarterly!$I57&gt;0,ROUND(IFTA_Quarterly!$I57*Int_Exchange_2!AB$5/100*AB$3,2),0)</f>
        <v>#VALUE!</v>
      </c>
      <c r="AC40" s="2" t="e">
        <f ca="1">+IF(IFTA_Quarterly!$I57&gt;0,ROUND(IFTA_Quarterly!$I57*Int_Exchange_2!AC$5/100*AC$3,2),0)</f>
        <v>#VALUE!</v>
      </c>
      <c r="AD40" s="2" t="e">
        <f ca="1">+IF(IFTA_Quarterly!$I57&gt;0,ROUND(IFTA_Quarterly!$I57*Int_Exchange_2!AD$5/100*AD$3,2),0)</f>
        <v>#VALUE!</v>
      </c>
      <c r="AE40" s="2" t="e">
        <f ca="1">+IF(IFTA_Quarterly!$I57&gt;0,ROUND(IFTA_Quarterly!$I57*Int_Exchange_2!AE$5/100*AE$3,2),0)</f>
        <v>#VALUE!</v>
      </c>
      <c r="AF40" s="2" t="e">
        <f ca="1">+IF(IFTA_Quarterly!$I57&gt;0,ROUND(IFTA_Quarterly!$I57*Int_Exchange_2!AF$5/100*AF$3,2),0)</f>
        <v>#VALUE!</v>
      </c>
      <c r="AG40" s="2" t="e">
        <f ca="1">+IF(IFTA_Quarterly!$I57&gt;0,ROUND(IFTA_Quarterly!$I57*Int_Exchange_2!AG$5/100*AG$3,2),0)</f>
        <v>#VALUE!</v>
      </c>
      <c r="AH40" s="2" t="e">
        <f ca="1">+IF(IFTA_Quarterly!$I57&gt;0,ROUND(IFTA_Quarterly!$I57*Int_Exchange_2!AH$5/100*AH$3,2),0)</f>
        <v>#VALUE!</v>
      </c>
      <c r="AI40" s="2" t="e">
        <f ca="1">+IF(IFTA_Quarterly!$I57&gt;0,ROUND(IFTA_Quarterly!$I57*Int_Exchange_2!AI$5/100*AI$3,2),0)</f>
        <v>#VALUE!</v>
      </c>
      <c r="AJ40" s="2" t="e">
        <f ca="1">+IF(IFTA_Quarterly!$I57&gt;0,ROUND(IFTA_Quarterly!$I57*Int_Exchange_2!AJ$5/100*AJ$3,2),0)</f>
        <v>#VALUE!</v>
      </c>
      <c r="AK40" s="2" t="e">
        <f ca="1">+IF(IFTA_Quarterly!$I57&gt;0,ROUND(IFTA_Quarterly!$I57*Int_Exchange_2!AK$5/100*AK$3,2),0)</f>
        <v>#VALUE!</v>
      </c>
      <c r="AL40" s="2" t="e">
        <f ca="1">+IF(IFTA_Quarterly!$I57&gt;0,ROUND(IFTA_Quarterly!$I57*Int_Exchange_2!AL$5/100*AL$3,2),0)</f>
        <v>#VALUE!</v>
      </c>
    </row>
    <row r="41" spans="1:38" x14ac:dyDescent="0.25">
      <c r="A41" s="2" t="s">
        <v>55</v>
      </c>
      <c r="B41" s="2" t="str">
        <f t="shared" ca="1" si="44"/>
        <v/>
      </c>
      <c r="C41" s="2" t="e">
        <f ca="1">+IF(IFTA_Quarterly!$I58&gt;0,ROUND(IFTA_Quarterly!$I58*Int_Exchange_2!C$5/100*C$3,2),0)</f>
        <v>#VALUE!</v>
      </c>
      <c r="D41" s="2" t="e">
        <f ca="1">+IF(IFTA_Quarterly!$I58&gt;0,ROUND(IFTA_Quarterly!$I58*Int_Exchange_2!D$5/100*D$3,2),0)</f>
        <v>#VALUE!</v>
      </c>
      <c r="E41" s="2" t="e">
        <f ca="1">+IF(IFTA_Quarterly!$I58&gt;0,ROUND(IFTA_Quarterly!$I58*Int_Exchange_2!E$5/100*E$3,2),0)</f>
        <v>#VALUE!</v>
      </c>
      <c r="F41" s="2" t="e">
        <f ca="1">+IF(IFTA_Quarterly!$I58&gt;0,ROUND(IFTA_Quarterly!$I58*Int_Exchange_2!F$5/100*F$3,2),0)</f>
        <v>#VALUE!</v>
      </c>
      <c r="G41" s="2" t="e">
        <f ca="1">+IF(IFTA_Quarterly!$I58&gt;0,ROUND(IFTA_Quarterly!$I58*Int_Exchange_2!G$5/100*G$3,2),0)</f>
        <v>#VALUE!</v>
      </c>
      <c r="H41" s="2" t="e">
        <f ca="1">+IF(IFTA_Quarterly!$I58&gt;0,ROUND(IFTA_Quarterly!$I58*Int_Exchange_2!H$5/100*H$3,2),0)</f>
        <v>#VALUE!</v>
      </c>
      <c r="I41" s="2" t="e">
        <f ca="1">+IF(IFTA_Quarterly!$I58&gt;0,ROUND(IFTA_Quarterly!$I58*Int_Exchange_2!I$5/100*I$3,2),0)</f>
        <v>#VALUE!</v>
      </c>
      <c r="J41" s="2" t="e">
        <f ca="1">+IF(IFTA_Quarterly!$I58&gt;0,ROUND(IFTA_Quarterly!$I58*Int_Exchange_2!J$5/100*J$3,2),0)</f>
        <v>#VALUE!</v>
      </c>
      <c r="K41" s="2" t="e">
        <f ca="1">+IF(IFTA_Quarterly!$I58&gt;0,ROUND(IFTA_Quarterly!$I58*Int_Exchange_2!K$5/100*K$3,2),0)</f>
        <v>#VALUE!</v>
      </c>
      <c r="L41" s="2" t="e">
        <f ca="1">+IF(IFTA_Quarterly!$I58&gt;0,ROUND(IFTA_Quarterly!$I58*Int_Exchange_2!L$5/100*L$3,2),0)</f>
        <v>#VALUE!</v>
      </c>
      <c r="M41" s="2" t="e">
        <f ca="1">+IF(IFTA_Quarterly!$I58&gt;0,ROUND(IFTA_Quarterly!$I58*Int_Exchange_2!M$5/100*M$3,2),0)</f>
        <v>#VALUE!</v>
      </c>
      <c r="N41" s="2" t="e">
        <f ca="1">+IF(IFTA_Quarterly!$I58&gt;0,ROUND(IFTA_Quarterly!$I58*Int_Exchange_2!N$5/100*N$3,2),0)</f>
        <v>#VALUE!</v>
      </c>
      <c r="O41" s="2" t="e">
        <f ca="1">+IF(IFTA_Quarterly!$I58&gt;0,ROUND(IFTA_Quarterly!$I58*Int_Exchange_2!O$5/100*O$3,2),0)</f>
        <v>#VALUE!</v>
      </c>
      <c r="P41" s="2" t="e">
        <f ca="1">+IF(IFTA_Quarterly!$I58&gt;0,ROUND(IFTA_Quarterly!$I58*Int_Exchange_2!P$5/100*P$3,2),0)</f>
        <v>#VALUE!</v>
      </c>
      <c r="Q41" s="2" t="e">
        <f ca="1">+IF(IFTA_Quarterly!$I58&gt;0,ROUND(IFTA_Quarterly!$I58*Int_Exchange_2!Q$5/100*Q$3,2),0)</f>
        <v>#VALUE!</v>
      </c>
      <c r="R41" s="2" t="e">
        <f ca="1">+IF(IFTA_Quarterly!$I58&gt;0,ROUND(IFTA_Quarterly!$I58*Int_Exchange_2!R$5/100*R$3,2),0)</f>
        <v>#VALUE!</v>
      </c>
      <c r="S41" s="2" t="e">
        <f ca="1">+IF(IFTA_Quarterly!$I58&gt;0,ROUND(IFTA_Quarterly!$I58*Int_Exchange_2!S$5/100*S$3,2),0)</f>
        <v>#VALUE!</v>
      </c>
      <c r="T41" s="2" t="e">
        <f ca="1">+IF(IFTA_Quarterly!$I58&gt;0,ROUND(IFTA_Quarterly!$I58*Int_Exchange_2!T$5/100*T$3,2),0)</f>
        <v>#VALUE!</v>
      </c>
      <c r="U41" s="2" t="e">
        <f ca="1">+IF(IFTA_Quarterly!$I58&gt;0,ROUND(IFTA_Quarterly!$I58*Int_Exchange_2!U$5/100*U$3,2),0)</f>
        <v>#VALUE!</v>
      </c>
      <c r="V41" s="2" t="e">
        <f ca="1">+IF(IFTA_Quarterly!$I58&gt;0,ROUND(IFTA_Quarterly!$I58*Int_Exchange_2!V$5/100*V$3,2),0)</f>
        <v>#VALUE!</v>
      </c>
      <c r="W41" s="2" t="e">
        <f ca="1">+IF(IFTA_Quarterly!$I58&gt;0,ROUND(IFTA_Quarterly!$I58*Int_Exchange_2!W$5/100*W$3,2),0)</f>
        <v>#VALUE!</v>
      </c>
      <c r="X41" s="2" t="e">
        <f ca="1">+IF(IFTA_Quarterly!$I58&gt;0,ROUND(IFTA_Quarterly!$I58*Int_Exchange_2!X$5/100*X$3,2),0)</f>
        <v>#VALUE!</v>
      </c>
      <c r="Y41" s="2" t="e">
        <f ca="1">+IF(IFTA_Quarterly!$I58&gt;0,ROUND(IFTA_Quarterly!$I58*Int_Exchange_2!Y$5/100*Y$3,2),0)</f>
        <v>#VALUE!</v>
      </c>
      <c r="Z41" s="2" t="e">
        <f ca="1">+IF(IFTA_Quarterly!$I58&gt;0,ROUND(IFTA_Quarterly!$I58*Int_Exchange_2!Z$5/100*Z$3,2),0)</f>
        <v>#VALUE!</v>
      </c>
      <c r="AA41" s="2" t="e">
        <f ca="1">+IF(IFTA_Quarterly!$I58&gt;0,ROUND(IFTA_Quarterly!$I58*Int_Exchange_2!AA$5/100*AA$3,2),0)</f>
        <v>#VALUE!</v>
      </c>
      <c r="AB41" s="2" t="e">
        <f ca="1">+IF(IFTA_Quarterly!$I58&gt;0,ROUND(IFTA_Quarterly!$I58*Int_Exchange_2!AB$5/100*AB$3,2),0)</f>
        <v>#VALUE!</v>
      </c>
      <c r="AC41" s="2" t="e">
        <f ca="1">+IF(IFTA_Quarterly!$I58&gt;0,ROUND(IFTA_Quarterly!$I58*Int_Exchange_2!AC$5/100*AC$3,2),0)</f>
        <v>#VALUE!</v>
      </c>
      <c r="AD41" s="2" t="e">
        <f ca="1">+IF(IFTA_Quarterly!$I58&gt;0,ROUND(IFTA_Quarterly!$I58*Int_Exchange_2!AD$5/100*AD$3,2),0)</f>
        <v>#VALUE!</v>
      </c>
      <c r="AE41" s="2" t="e">
        <f ca="1">+IF(IFTA_Quarterly!$I58&gt;0,ROUND(IFTA_Quarterly!$I58*Int_Exchange_2!AE$5/100*AE$3,2),0)</f>
        <v>#VALUE!</v>
      </c>
      <c r="AF41" s="2" t="e">
        <f ca="1">+IF(IFTA_Quarterly!$I58&gt;0,ROUND(IFTA_Quarterly!$I58*Int_Exchange_2!AF$5/100*AF$3,2),0)</f>
        <v>#VALUE!</v>
      </c>
      <c r="AG41" s="2" t="e">
        <f ca="1">+IF(IFTA_Quarterly!$I58&gt;0,ROUND(IFTA_Quarterly!$I58*Int_Exchange_2!AG$5/100*AG$3,2),0)</f>
        <v>#VALUE!</v>
      </c>
      <c r="AH41" s="2" t="e">
        <f ca="1">+IF(IFTA_Quarterly!$I58&gt;0,ROUND(IFTA_Quarterly!$I58*Int_Exchange_2!AH$5/100*AH$3,2),0)</f>
        <v>#VALUE!</v>
      </c>
      <c r="AI41" s="2" t="e">
        <f ca="1">+IF(IFTA_Quarterly!$I58&gt;0,ROUND(IFTA_Quarterly!$I58*Int_Exchange_2!AI$5/100*AI$3,2),0)</f>
        <v>#VALUE!</v>
      </c>
      <c r="AJ41" s="2" t="e">
        <f ca="1">+IF(IFTA_Quarterly!$I58&gt;0,ROUND(IFTA_Quarterly!$I58*Int_Exchange_2!AJ$5/100*AJ$3,2),0)</f>
        <v>#VALUE!</v>
      </c>
      <c r="AK41" s="2" t="e">
        <f ca="1">+IF(IFTA_Quarterly!$I58&gt;0,ROUND(IFTA_Quarterly!$I58*Int_Exchange_2!AK$5/100*AK$3,2),0)</f>
        <v>#VALUE!</v>
      </c>
      <c r="AL41" s="2" t="e">
        <f ca="1">+IF(IFTA_Quarterly!$I58&gt;0,ROUND(IFTA_Quarterly!$I58*Int_Exchange_2!AL$5/100*AL$3,2),0)</f>
        <v>#VALUE!</v>
      </c>
    </row>
    <row r="42" spans="1:38" x14ac:dyDescent="0.25">
      <c r="A42" s="2" t="s">
        <v>190</v>
      </c>
      <c r="B42" s="2" t="str">
        <f t="shared" ca="1" si="44"/>
        <v/>
      </c>
      <c r="C42" s="2" t="e">
        <f ca="1">+IF(IFTA_Quarterly!$I59&gt;0,ROUND(IFTA_Quarterly!$I59*Int_Exchange_2!C$5/100*C$3,2),0)</f>
        <v>#VALUE!</v>
      </c>
      <c r="D42" s="2" t="e">
        <f ca="1">+IF(IFTA_Quarterly!$I59&gt;0,ROUND(IFTA_Quarterly!$I59*Int_Exchange_2!D$5/100*D$3,2),0)</f>
        <v>#VALUE!</v>
      </c>
      <c r="E42" s="2" t="e">
        <f ca="1">+IF(IFTA_Quarterly!$I59&gt;0,ROUND(IFTA_Quarterly!$I59*Int_Exchange_2!E$5/100*E$3,2),0)</f>
        <v>#VALUE!</v>
      </c>
      <c r="F42" s="2" t="e">
        <f ca="1">+IF(IFTA_Quarterly!$I59&gt;0,ROUND(IFTA_Quarterly!$I59*Int_Exchange_2!F$5/100*F$3,2),0)</f>
        <v>#VALUE!</v>
      </c>
      <c r="G42" s="2" t="e">
        <f ca="1">+IF(IFTA_Quarterly!$I59&gt;0,ROUND(IFTA_Quarterly!$I59*Int_Exchange_2!G$5/100*G$3,2),0)</f>
        <v>#VALUE!</v>
      </c>
      <c r="H42" s="2" t="e">
        <f ca="1">+IF(IFTA_Quarterly!$I59&gt;0,ROUND(IFTA_Quarterly!$I59*Int_Exchange_2!H$5/100*H$3,2),0)</f>
        <v>#VALUE!</v>
      </c>
      <c r="I42" s="2" t="e">
        <f ca="1">+IF(IFTA_Quarterly!$I59&gt;0,ROUND(IFTA_Quarterly!$I59*Int_Exchange_2!I$5/100*I$3,2),0)</f>
        <v>#VALUE!</v>
      </c>
      <c r="J42" s="2" t="e">
        <f ca="1">+IF(IFTA_Quarterly!$I59&gt;0,ROUND(IFTA_Quarterly!$I59*Int_Exchange_2!J$5/100*J$3,2),0)</f>
        <v>#VALUE!</v>
      </c>
      <c r="K42" s="2" t="e">
        <f ca="1">+IF(IFTA_Quarterly!$I59&gt;0,ROUND(IFTA_Quarterly!$I59*Int_Exchange_2!K$5/100*K$3,2),0)</f>
        <v>#VALUE!</v>
      </c>
      <c r="L42" s="2" t="e">
        <f ca="1">+IF(IFTA_Quarterly!$I59&gt;0,ROUND(IFTA_Quarterly!$I59*Int_Exchange_2!L$5/100*L$3,2),0)</f>
        <v>#VALUE!</v>
      </c>
      <c r="M42" s="2" t="e">
        <f ca="1">+IF(IFTA_Quarterly!$I59&gt;0,ROUND(IFTA_Quarterly!$I59*Int_Exchange_2!M$5/100*M$3,2),0)</f>
        <v>#VALUE!</v>
      </c>
      <c r="N42" s="2" t="e">
        <f ca="1">+IF(IFTA_Quarterly!$I59&gt;0,ROUND(IFTA_Quarterly!$I59*Int_Exchange_2!N$5/100*N$3,2),0)</f>
        <v>#VALUE!</v>
      </c>
      <c r="O42" s="2" t="e">
        <f ca="1">+IF(IFTA_Quarterly!$I59&gt;0,ROUND(IFTA_Quarterly!$I59*Int_Exchange_2!O$5/100*O$3,2),0)</f>
        <v>#VALUE!</v>
      </c>
      <c r="P42" s="2" t="e">
        <f ca="1">+IF(IFTA_Quarterly!$I59&gt;0,ROUND(IFTA_Quarterly!$I59*Int_Exchange_2!P$5/100*P$3,2),0)</f>
        <v>#VALUE!</v>
      </c>
      <c r="Q42" s="2" t="e">
        <f ca="1">+IF(IFTA_Quarterly!$I59&gt;0,ROUND(IFTA_Quarterly!$I59*Int_Exchange_2!Q$5/100*Q$3,2),0)</f>
        <v>#VALUE!</v>
      </c>
      <c r="R42" s="2" t="e">
        <f ca="1">+IF(IFTA_Quarterly!$I59&gt;0,ROUND(IFTA_Quarterly!$I59*Int_Exchange_2!R$5/100*R$3,2),0)</f>
        <v>#VALUE!</v>
      </c>
      <c r="S42" s="2" t="e">
        <f ca="1">+IF(IFTA_Quarterly!$I59&gt;0,ROUND(IFTA_Quarterly!$I59*Int_Exchange_2!S$5/100*S$3,2),0)</f>
        <v>#VALUE!</v>
      </c>
      <c r="T42" s="2" t="e">
        <f ca="1">+IF(IFTA_Quarterly!$I59&gt;0,ROUND(IFTA_Quarterly!$I59*Int_Exchange_2!T$5/100*T$3,2),0)</f>
        <v>#VALUE!</v>
      </c>
      <c r="U42" s="2" t="e">
        <f ca="1">+IF(IFTA_Quarterly!$I59&gt;0,ROUND(IFTA_Quarterly!$I59*Int_Exchange_2!U$5/100*U$3,2),0)</f>
        <v>#VALUE!</v>
      </c>
      <c r="V42" s="2" t="e">
        <f ca="1">+IF(IFTA_Quarterly!$I59&gt;0,ROUND(IFTA_Quarterly!$I59*Int_Exchange_2!V$5/100*V$3,2),0)</f>
        <v>#VALUE!</v>
      </c>
      <c r="W42" s="2" t="e">
        <f ca="1">+IF(IFTA_Quarterly!$I59&gt;0,ROUND(IFTA_Quarterly!$I59*Int_Exchange_2!W$5/100*W$3,2),0)</f>
        <v>#VALUE!</v>
      </c>
      <c r="X42" s="2" t="e">
        <f ca="1">+IF(IFTA_Quarterly!$I59&gt;0,ROUND(IFTA_Quarterly!$I59*Int_Exchange_2!X$5/100*X$3,2),0)</f>
        <v>#VALUE!</v>
      </c>
      <c r="Y42" s="2" t="e">
        <f ca="1">+IF(IFTA_Quarterly!$I59&gt;0,ROUND(IFTA_Quarterly!$I59*Int_Exchange_2!Y$5/100*Y$3,2),0)</f>
        <v>#VALUE!</v>
      </c>
      <c r="Z42" s="2" t="e">
        <f ca="1">+IF(IFTA_Quarterly!$I59&gt;0,ROUND(IFTA_Quarterly!$I59*Int_Exchange_2!Z$5/100*Z$3,2),0)</f>
        <v>#VALUE!</v>
      </c>
      <c r="AA42" s="2" t="e">
        <f ca="1">+IF(IFTA_Quarterly!$I59&gt;0,ROUND(IFTA_Quarterly!$I59*Int_Exchange_2!AA$5/100*AA$3,2),0)</f>
        <v>#VALUE!</v>
      </c>
      <c r="AB42" s="2" t="e">
        <f ca="1">+IF(IFTA_Quarterly!$I59&gt;0,ROUND(IFTA_Quarterly!$I59*Int_Exchange_2!AB$5/100*AB$3,2),0)</f>
        <v>#VALUE!</v>
      </c>
      <c r="AC42" s="2" t="e">
        <f ca="1">+IF(IFTA_Quarterly!$I59&gt;0,ROUND(IFTA_Quarterly!$I59*Int_Exchange_2!AC$5/100*AC$3,2),0)</f>
        <v>#VALUE!</v>
      </c>
      <c r="AD42" s="2" t="e">
        <f ca="1">+IF(IFTA_Quarterly!$I59&gt;0,ROUND(IFTA_Quarterly!$I59*Int_Exchange_2!AD$5/100*AD$3,2),0)</f>
        <v>#VALUE!</v>
      </c>
      <c r="AE42" s="2" t="e">
        <f ca="1">+IF(IFTA_Quarterly!$I59&gt;0,ROUND(IFTA_Quarterly!$I59*Int_Exchange_2!AE$5/100*AE$3,2),0)</f>
        <v>#VALUE!</v>
      </c>
      <c r="AF42" s="2" t="e">
        <f ca="1">+IF(IFTA_Quarterly!$I59&gt;0,ROUND(IFTA_Quarterly!$I59*Int_Exchange_2!AF$5/100*AF$3,2),0)</f>
        <v>#VALUE!</v>
      </c>
      <c r="AG42" s="2" t="e">
        <f ca="1">+IF(IFTA_Quarterly!$I59&gt;0,ROUND(IFTA_Quarterly!$I59*Int_Exchange_2!AG$5/100*AG$3,2),0)</f>
        <v>#VALUE!</v>
      </c>
      <c r="AH42" s="2" t="e">
        <f ca="1">+IF(IFTA_Quarterly!$I59&gt;0,ROUND(IFTA_Quarterly!$I59*Int_Exchange_2!AH$5/100*AH$3,2),0)</f>
        <v>#VALUE!</v>
      </c>
      <c r="AI42" s="2" t="e">
        <f ca="1">+IF(IFTA_Quarterly!$I59&gt;0,ROUND(IFTA_Quarterly!$I59*Int_Exchange_2!AI$5/100*AI$3,2),0)</f>
        <v>#VALUE!</v>
      </c>
      <c r="AJ42" s="2" t="e">
        <f ca="1">+IF(IFTA_Quarterly!$I59&gt;0,ROUND(IFTA_Quarterly!$I59*Int_Exchange_2!AJ$5/100*AJ$3,2),0)</f>
        <v>#VALUE!</v>
      </c>
      <c r="AK42" s="2" t="e">
        <f ca="1">+IF(IFTA_Quarterly!$I59&gt;0,ROUND(IFTA_Quarterly!$I59*Int_Exchange_2!AK$5/100*AK$3,2),0)</f>
        <v>#VALUE!</v>
      </c>
      <c r="AL42" s="2" t="e">
        <f ca="1">+IF(IFTA_Quarterly!$I59&gt;0,ROUND(IFTA_Quarterly!$I59*Int_Exchange_2!AL$5/100*AL$3,2),0)</f>
        <v>#VALUE!</v>
      </c>
    </row>
    <row r="43" spans="1:38" x14ac:dyDescent="0.25">
      <c r="A43" s="2" t="s">
        <v>56</v>
      </c>
      <c r="B43" s="2" t="str">
        <f t="shared" ca="1" si="44"/>
        <v/>
      </c>
      <c r="C43" s="2" t="e">
        <f ca="1">+IF(IFTA_Quarterly!$I60&gt;0,ROUND(IFTA_Quarterly!$I60*Int_Exchange_2!C$5/100*C$3,2),0)</f>
        <v>#VALUE!</v>
      </c>
      <c r="D43" s="2" t="e">
        <f ca="1">+IF(IFTA_Quarterly!$I60&gt;0,ROUND(IFTA_Quarterly!$I60*Int_Exchange_2!D$5/100*D$3,2),0)</f>
        <v>#VALUE!</v>
      </c>
      <c r="E43" s="2" t="e">
        <f ca="1">+IF(IFTA_Quarterly!$I60&gt;0,ROUND(IFTA_Quarterly!$I60*Int_Exchange_2!E$5/100*E$3,2),0)</f>
        <v>#VALUE!</v>
      </c>
      <c r="F43" s="2" t="e">
        <f ca="1">+IF(IFTA_Quarterly!$I60&gt;0,ROUND(IFTA_Quarterly!$I60*Int_Exchange_2!F$5/100*F$3,2),0)</f>
        <v>#VALUE!</v>
      </c>
      <c r="G43" s="2" t="e">
        <f ca="1">+IF(IFTA_Quarterly!$I60&gt;0,ROUND(IFTA_Quarterly!$I60*Int_Exchange_2!G$5/100*G$3,2),0)</f>
        <v>#VALUE!</v>
      </c>
      <c r="H43" s="2" t="e">
        <f ca="1">+IF(IFTA_Quarterly!$I60&gt;0,ROUND(IFTA_Quarterly!$I60*Int_Exchange_2!H$5/100*H$3,2),0)</f>
        <v>#VALUE!</v>
      </c>
      <c r="I43" s="2" t="e">
        <f ca="1">+IF(IFTA_Quarterly!$I60&gt;0,ROUND(IFTA_Quarterly!$I60*Int_Exchange_2!I$5/100*I$3,2),0)</f>
        <v>#VALUE!</v>
      </c>
      <c r="J43" s="2" t="e">
        <f ca="1">+IF(IFTA_Quarterly!$I60&gt;0,ROUND(IFTA_Quarterly!$I60*Int_Exchange_2!J$5/100*J$3,2),0)</f>
        <v>#VALUE!</v>
      </c>
      <c r="K43" s="2" t="e">
        <f ca="1">+IF(IFTA_Quarterly!$I60&gt;0,ROUND(IFTA_Quarterly!$I60*Int_Exchange_2!K$5/100*K$3,2),0)</f>
        <v>#VALUE!</v>
      </c>
      <c r="L43" s="2" t="e">
        <f ca="1">+IF(IFTA_Quarterly!$I60&gt;0,ROUND(IFTA_Quarterly!$I60*Int_Exchange_2!L$5/100*L$3,2),0)</f>
        <v>#VALUE!</v>
      </c>
      <c r="M43" s="2" t="e">
        <f ca="1">+IF(IFTA_Quarterly!$I60&gt;0,ROUND(IFTA_Quarterly!$I60*Int_Exchange_2!M$5/100*M$3,2),0)</f>
        <v>#VALUE!</v>
      </c>
      <c r="N43" s="2" t="e">
        <f ca="1">+IF(IFTA_Quarterly!$I60&gt;0,ROUND(IFTA_Quarterly!$I60*Int_Exchange_2!N$5/100*N$3,2),0)</f>
        <v>#VALUE!</v>
      </c>
      <c r="O43" s="2" t="e">
        <f ca="1">+IF(IFTA_Quarterly!$I60&gt;0,ROUND(IFTA_Quarterly!$I60*Int_Exchange_2!O$5/100*O$3,2),0)</f>
        <v>#VALUE!</v>
      </c>
      <c r="P43" s="2" t="e">
        <f ca="1">+IF(IFTA_Quarterly!$I60&gt;0,ROUND(IFTA_Quarterly!$I60*Int_Exchange_2!P$5/100*P$3,2),0)</f>
        <v>#VALUE!</v>
      </c>
      <c r="Q43" s="2" t="e">
        <f ca="1">+IF(IFTA_Quarterly!$I60&gt;0,ROUND(IFTA_Quarterly!$I60*Int_Exchange_2!Q$5/100*Q$3,2),0)</f>
        <v>#VALUE!</v>
      </c>
      <c r="R43" s="2" t="e">
        <f ca="1">+IF(IFTA_Quarterly!$I60&gt;0,ROUND(IFTA_Quarterly!$I60*Int_Exchange_2!R$5/100*R$3,2),0)</f>
        <v>#VALUE!</v>
      </c>
      <c r="S43" s="2" t="e">
        <f ca="1">+IF(IFTA_Quarterly!$I60&gt;0,ROUND(IFTA_Quarterly!$I60*Int_Exchange_2!S$5/100*S$3,2),0)</f>
        <v>#VALUE!</v>
      </c>
      <c r="T43" s="2" t="e">
        <f ca="1">+IF(IFTA_Quarterly!$I60&gt;0,ROUND(IFTA_Quarterly!$I60*Int_Exchange_2!T$5/100*T$3,2),0)</f>
        <v>#VALUE!</v>
      </c>
      <c r="U43" s="2" t="e">
        <f ca="1">+IF(IFTA_Quarterly!$I60&gt;0,ROUND(IFTA_Quarterly!$I60*Int_Exchange_2!U$5/100*U$3,2),0)</f>
        <v>#VALUE!</v>
      </c>
      <c r="V43" s="2" t="e">
        <f ca="1">+IF(IFTA_Quarterly!$I60&gt;0,ROUND(IFTA_Quarterly!$I60*Int_Exchange_2!V$5/100*V$3,2),0)</f>
        <v>#VALUE!</v>
      </c>
      <c r="W43" s="2" t="e">
        <f ca="1">+IF(IFTA_Quarterly!$I60&gt;0,ROUND(IFTA_Quarterly!$I60*Int_Exchange_2!W$5/100*W$3,2),0)</f>
        <v>#VALUE!</v>
      </c>
      <c r="X43" s="2" t="e">
        <f ca="1">+IF(IFTA_Quarterly!$I60&gt;0,ROUND(IFTA_Quarterly!$I60*Int_Exchange_2!X$5/100*X$3,2),0)</f>
        <v>#VALUE!</v>
      </c>
      <c r="Y43" s="2" t="e">
        <f ca="1">+IF(IFTA_Quarterly!$I60&gt;0,ROUND(IFTA_Quarterly!$I60*Int_Exchange_2!Y$5/100*Y$3,2),0)</f>
        <v>#VALUE!</v>
      </c>
      <c r="Z43" s="2" t="e">
        <f ca="1">+IF(IFTA_Quarterly!$I60&gt;0,ROUND(IFTA_Quarterly!$I60*Int_Exchange_2!Z$5/100*Z$3,2),0)</f>
        <v>#VALUE!</v>
      </c>
      <c r="AA43" s="2" t="e">
        <f ca="1">+IF(IFTA_Quarterly!$I60&gt;0,ROUND(IFTA_Quarterly!$I60*Int_Exchange_2!AA$5/100*AA$3,2),0)</f>
        <v>#VALUE!</v>
      </c>
      <c r="AB43" s="2" t="e">
        <f ca="1">+IF(IFTA_Quarterly!$I60&gt;0,ROUND(IFTA_Quarterly!$I60*Int_Exchange_2!AB$5/100*AB$3,2),0)</f>
        <v>#VALUE!</v>
      </c>
      <c r="AC43" s="2" t="e">
        <f ca="1">+IF(IFTA_Quarterly!$I60&gt;0,ROUND(IFTA_Quarterly!$I60*Int_Exchange_2!AC$5/100*AC$3,2),0)</f>
        <v>#VALUE!</v>
      </c>
      <c r="AD43" s="2" t="e">
        <f ca="1">+IF(IFTA_Quarterly!$I60&gt;0,ROUND(IFTA_Quarterly!$I60*Int_Exchange_2!AD$5/100*AD$3,2),0)</f>
        <v>#VALUE!</v>
      </c>
      <c r="AE43" s="2" t="e">
        <f ca="1">+IF(IFTA_Quarterly!$I60&gt;0,ROUND(IFTA_Quarterly!$I60*Int_Exchange_2!AE$5/100*AE$3,2),0)</f>
        <v>#VALUE!</v>
      </c>
      <c r="AF43" s="2" t="e">
        <f ca="1">+IF(IFTA_Quarterly!$I60&gt;0,ROUND(IFTA_Quarterly!$I60*Int_Exchange_2!AF$5/100*AF$3,2),0)</f>
        <v>#VALUE!</v>
      </c>
      <c r="AG43" s="2" t="e">
        <f ca="1">+IF(IFTA_Quarterly!$I60&gt;0,ROUND(IFTA_Quarterly!$I60*Int_Exchange_2!AG$5/100*AG$3,2),0)</f>
        <v>#VALUE!</v>
      </c>
      <c r="AH43" s="2" t="e">
        <f ca="1">+IF(IFTA_Quarterly!$I60&gt;0,ROUND(IFTA_Quarterly!$I60*Int_Exchange_2!AH$5/100*AH$3,2),0)</f>
        <v>#VALUE!</v>
      </c>
      <c r="AI43" s="2" t="e">
        <f ca="1">+IF(IFTA_Quarterly!$I60&gt;0,ROUND(IFTA_Quarterly!$I60*Int_Exchange_2!AI$5/100*AI$3,2),0)</f>
        <v>#VALUE!</v>
      </c>
      <c r="AJ43" s="2" t="e">
        <f ca="1">+IF(IFTA_Quarterly!$I60&gt;0,ROUND(IFTA_Quarterly!$I60*Int_Exchange_2!AJ$5/100*AJ$3,2),0)</f>
        <v>#VALUE!</v>
      </c>
      <c r="AK43" s="2" t="e">
        <f ca="1">+IF(IFTA_Quarterly!$I60&gt;0,ROUND(IFTA_Quarterly!$I60*Int_Exchange_2!AK$5/100*AK$3,2),0)</f>
        <v>#VALUE!</v>
      </c>
      <c r="AL43" s="2" t="e">
        <f ca="1">+IF(IFTA_Quarterly!$I60&gt;0,ROUND(IFTA_Quarterly!$I60*Int_Exchange_2!AL$5/100*AL$3,2),0)</f>
        <v>#VALUE!</v>
      </c>
    </row>
    <row r="44" spans="1:38" x14ac:dyDescent="0.25">
      <c r="A44" s="2" t="s">
        <v>57</v>
      </c>
      <c r="B44" s="2" t="str">
        <f t="shared" ca="1" si="44"/>
        <v/>
      </c>
      <c r="C44" s="2" t="e">
        <f ca="1">+IF(IFTA_Quarterly!$I61&gt;0,ROUND(IFTA_Quarterly!$I61*Int_Exchange_2!C$5/100*C$3,2),0)</f>
        <v>#VALUE!</v>
      </c>
      <c r="D44" s="2" t="e">
        <f ca="1">+IF(IFTA_Quarterly!$I61&gt;0,ROUND(IFTA_Quarterly!$I61*Int_Exchange_2!D$5/100*D$3,2),0)</f>
        <v>#VALUE!</v>
      </c>
      <c r="E44" s="2" t="e">
        <f ca="1">+IF(IFTA_Quarterly!$I61&gt;0,ROUND(IFTA_Quarterly!$I61*Int_Exchange_2!E$5/100*E$3,2),0)</f>
        <v>#VALUE!</v>
      </c>
      <c r="F44" s="2" t="e">
        <f ca="1">+IF(IFTA_Quarterly!$I61&gt;0,ROUND(IFTA_Quarterly!$I61*Int_Exchange_2!F$5/100*F$3,2),0)</f>
        <v>#VALUE!</v>
      </c>
      <c r="G44" s="2" t="e">
        <f ca="1">+IF(IFTA_Quarterly!$I61&gt;0,ROUND(IFTA_Quarterly!$I61*Int_Exchange_2!G$5/100*G$3,2),0)</f>
        <v>#VALUE!</v>
      </c>
      <c r="H44" s="2" t="e">
        <f ca="1">+IF(IFTA_Quarterly!$I61&gt;0,ROUND(IFTA_Quarterly!$I61*Int_Exchange_2!H$5/100*H$3,2),0)</f>
        <v>#VALUE!</v>
      </c>
      <c r="I44" s="2" t="e">
        <f ca="1">+IF(IFTA_Quarterly!$I61&gt;0,ROUND(IFTA_Quarterly!$I61*Int_Exchange_2!I$5/100*I$3,2),0)</f>
        <v>#VALUE!</v>
      </c>
      <c r="J44" s="2" t="e">
        <f ca="1">+IF(IFTA_Quarterly!$I61&gt;0,ROUND(IFTA_Quarterly!$I61*Int_Exchange_2!J$5/100*J$3,2),0)</f>
        <v>#VALUE!</v>
      </c>
      <c r="K44" s="2" t="e">
        <f ca="1">+IF(IFTA_Quarterly!$I61&gt;0,ROUND(IFTA_Quarterly!$I61*Int_Exchange_2!K$5/100*K$3,2),0)</f>
        <v>#VALUE!</v>
      </c>
      <c r="L44" s="2" t="e">
        <f ca="1">+IF(IFTA_Quarterly!$I61&gt;0,ROUND(IFTA_Quarterly!$I61*Int_Exchange_2!L$5/100*L$3,2),0)</f>
        <v>#VALUE!</v>
      </c>
      <c r="M44" s="2" t="e">
        <f ca="1">+IF(IFTA_Quarterly!$I61&gt;0,ROUND(IFTA_Quarterly!$I61*Int_Exchange_2!M$5/100*M$3,2),0)</f>
        <v>#VALUE!</v>
      </c>
      <c r="N44" s="2" t="e">
        <f ca="1">+IF(IFTA_Quarterly!$I61&gt;0,ROUND(IFTA_Quarterly!$I61*Int_Exchange_2!N$5/100*N$3,2),0)</f>
        <v>#VALUE!</v>
      </c>
      <c r="O44" s="2" t="e">
        <f ca="1">+IF(IFTA_Quarterly!$I61&gt;0,ROUND(IFTA_Quarterly!$I61*Int_Exchange_2!O$5/100*O$3,2),0)</f>
        <v>#VALUE!</v>
      </c>
      <c r="P44" s="2" t="e">
        <f ca="1">+IF(IFTA_Quarterly!$I61&gt;0,ROUND(IFTA_Quarterly!$I61*Int_Exchange_2!P$5/100*P$3,2),0)</f>
        <v>#VALUE!</v>
      </c>
      <c r="Q44" s="2" t="e">
        <f ca="1">+IF(IFTA_Quarterly!$I61&gt;0,ROUND(IFTA_Quarterly!$I61*Int_Exchange_2!Q$5/100*Q$3,2),0)</f>
        <v>#VALUE!</v>
      </c>
      <c r="R44" s="2" t="e">
        <f ca="1">+IF(IFTA_Quarterly!$I61&gt;0,ROUND(IFTA_Quarterly!$I61*Int_Exchange_2!R$5/100*R$3,2),0)</f>
        <v>#VALUE!</v>
      </c>
      <c r="S44" s="2" t="e">
        <f ca="1">+IF(IFTA_Quarterly!$I61&gt;0,ROUND(IFTA_Quarterly!$I61*Int_Exchange_2!S$5/100*S$3,2),0)</f>
        <v>#VALUE!</v>
      </c>
      <c r="T44" s="2" t="e">
        <f ca="1">+IF(IFTA_Quarterly!$I61&gt;0,ROUND(IFTA_Quarterly!$I61*Int_Exchange_2!T$5/100*T$3,2),0)</f>
        <v>#VALUE!</v>
      </c>
      <c r="U44" s="2" t="e">
        <f ca="1">+IF(IFTA_Quarterly!$I61&gt;0,ROUND(IFTA_Quarterly!$I61*Int_Exchange_2!U$5/100*U$3,2),0)</f>
        <v>#VALUE!</v>
      </c>
      <c r="V44" s="2" t="e">
        <f ca="1">+IF(IFTA_Quarterly!$I61&gt;0,ROUND(IFTA_Quarterly!$I61*Int_Exchange_2!V$5/100*V$3,2),0)</f>
        <v>#VALUE!</v>
      </c>
      <c r="W44" s="2" t="e">
        <f ca="1">+IF(IFTA_Quarterly!$I61&gt;0,ROUND(IFTA_Quarterly!$I61*Int_Exchange_2!W$5/100*W$3,2),0)</f>
        <v>#VALUE!</v>
      </c>
      <c r="X44" s="2" t="e">
        <f ca="1">+IF(IFTA_Quarterly!$I61&gt;0,ROUND(IFTA_Quarterly!$I61*Int_Exchange_2!X$5/100*X$3,2),0)</f>
        <v>#VALUE!</v>
      </c>
      <c r="Y44" s="2" t="e">
        <f ca="1">+IF(IFTA_Quarterly!$I61&gt;0,ROUND(IFTA_Quarterly!$I61*Int_Exchange_2!Y$5/100*Y$3,2),0)</f>
        <v>#VALUE!</v>
      </c>
      <c r="Z44" s="2" t="e">
        <f ca="1">+IF(IFTA_Quarterly!$I61&gt;0,ROUND(IFTA_Quarterly!$I61*Int_Exchange_2!Z$5/100*Z$3,2),0)</f>
        <v>#VALUE!</v>
      </c>
      <c r="AA44" s="2" t="e">
        <f ca="1">+IF(IFTA_Quarterly!$I61&gt;0,ROUND(IFTA_Quarterly!$I61*Int_Exchange_2!AA$5/100*AA$3,2),0)</f>
        <v>#VALUE!</v>
      </c>
      <c r="AB44" s="2" t="e">
        <f ca="1">+IF(IFTA_Quarterly!$I61&gt;0,ROUND(IFTA_Quarterly!$I61*Int_Exchange_2!AB$5/100*AB$3,2),0)</f>
        <v>#VALUE!</v>
      </c>
      <c r="AC44" s="2" t="e">
        <f ca="1">+IF(IFTA_Quarterly!$I61&gt;0,ROUND(IFTA_Quarterly!$I61*Int_Exchange_2!AC$5/100*AC$3,2),0)</f>
        <v>#VALUE!</v>
      </c>
      <c r="AD44" s="2" t="e">
        <f ca="1">+IF(IFTA_Quarterly!$I61&gt;0,ROUND(IFTA_Quarterly!$I61*Int_Exchange_2!AD$5/100*AD$3,2),0)</f>
        <v>#VALUE!</v>
      </c>
      <c r="AE44" s="2" t="e">
        <f ca="1">+IF(IFTA_Quarterly!$I61&gt;0,ROUND(IFTA_Quarterly!$I61*Int_Exchange_2!AE$5/100*AE$3,2),0)</f>
        <v>#VALUE!</v>
      </c>
      <c r="AF44" s="2" t="e">
        <f ca="1">+IF(IFTA_Quarterly!$I61&gt;0,ROUND(IFTA_Quarterly!$I61*Int_Exchange_2!AF$5/100*AF$3,2),0)</f>
        <v>#VALUE!</v>
      </c>
      <c r="AG44" s="2" t="e">
        <f ca="1">+IF(IFTA_Quarterly!$I61&gt;0,ROUND(IFTA_Quarterly!$I61*Int_Exchange_2!AG$5/100*AG$3,2),0)</f>
        <v>#VALUE!</v>
      </c>
      <c r="AH44" s="2" t="e">
        <f ca="1">+IF(IFTA_Quarterly!$I61&gt;0,ROUND(IFTA_Quarterly!$I61*Int_Exchange_2!AH$5/100*AH$3,2),0)</f>
        <v>#VALUE!</v>
      </c>
      <c r="AI44" s="2" t="e">
        <f ca="1">+IF(IFTA_Quarterly!$I61&gt;0,ROUND(IFTA_Quarterly!$I61*Int_Exchange_2!AI$5/100*AI$3,2),0)</f>
        <v>#VALUE!</v>
      </c>
      <c r="AJ44" s="2" t="e">
        <f ca="1">+IF(IFTA_Quarterly!$I61&gt;0,ROUND(IFTA_Quarterly!$I61*Int_Exchange_2!AJ$5/100*AJ$3,2),0)</f>
        <v>#VALUE!</v>
      </c>
      <c r="AK44" s="2" t="e">
        <f ca="1">+IF(IFTA_Quarterly!$I61&gt;0,ROUND(IFTA_Quarterly!$I61*Int_Exchange_2!AK$5/100*AK$3,2),0)</f>
        <v>#VALUE!</v>
      </c>
      <c r="AL44" s="2" t="e">
        <f ca="1">+IF(IFTA_Quarterly!$I61&gt;0,ROUND(IFTA_Quarterly!$I61*Int_Exchange_2!AL$5/100*AL$3,2),0)</f>
        <v>#VALUE!</v>
      </c>
    </row>
    <row r="45" spans="1:38" x14ac:dyDescent="0.25">
      <c r="A45" s="2" t="s">
        <v>58</v>
      </c>
      <c r="B45" s="2" t="str">
        <f t="shared" ca="1" si="44"/>
        <v/>
      </c>
      <c r="C45" s="2" t="e">
        <f ca="1">+IF(IFTA_Quarterly!$I62&gt;0,ROUND(IFTA_Quarterly!$I62*Int_Exchange_2!C$5/100*C$3,2),0)</f>
        <v>#VALUE!</v>
      </c>
      <c r="D45" s="2" t="e">
        <f ca="1">+IF(IFTA_Quarterly!$I62&gt;0,ROUND(IFTA_Quarterly!$I62*Int_Exchange_2!D$5/100*D$3,2),0)</f>
        <v>#VALUE!</v>
      </c>
      <c r="E45" s="2" t="e">
        <f ca="1">+IF(IFTA_Quarterly!$I62&gt;0,ROUND(IFTA_Quarterly!$I62*Int_Exchange_2!E$5/100*E$3,2),0)</f>
        <v>#VALUE!</v>
      </c>
      <c r="F45" s="2" t="e">
        <f ca="1">+IF(IFTA_Quarterly!$I62&gt;0,ROUND(IFTA_Quarterly!$I62*Int_Exchange_2!F$5/100*F$3,2),0)</f>
        <v>#VALUE!</v>
      </c>
      <c r="G45" s="2" t="e">
        <f ca="1">+IF(IFTA_Quarterly!$I62&gt;0,ROUND(IFTA_Quarterly!$I62*Int_Exchange_2!G$5/100*G$3,2),0)</f>
        <v>#VALUE!</v>
      </c>
      <c r="H45" s="2" t="e">
        <f ca="1">+IF(IFTA_Quarterly!$I62&gt;0,ROUND(IFTA_Quarterly!$I62*Int_Exchange_2!H$5/100*H$3,2),0)</f>
        <v>#VALUE!</v>
      </c>
      <c r="I45" s="2" t="e">
        <f ca="1">+IF(IFTA_Quarterly!$I62&gt;0,ROUND(IFTA_Quarterly!$I62*Int_Exchange_2!I$5/100*I$3,2),0)</f>
        <v>#VALUE!</v>
      </c>
      <c r="J45" s="2" t="e">
        <f ca="1">+IF(IFTA_Quarterly!$I62&gt;0,ROUND(IFTA_Quarterly!$I62*Int_Exchange_2!J$5/100*J$3,2),0)</f>
        <v>#VALUE!</v>
      </c>
      <c r="K45" s="2" t="e">
        <f ca="1">+IF(IFTA_Quarterly!$I62&gt;0,ROUND(IFTA_Quarterly!$I62*Int_Exchange_2!K$5/100*K$3,2),0)</f>
        <v>#VALUE!</v>
      </c>
      <c r="L45" s="2" t="e">
        <f ca="1">+IF(IFTA_Quarterly!$I62&gt;0,ROUND(IFTA_Quarterly!$I62*Int_Exchange_2!L$5/100*L$3,2),0)</f>
        <v>#VALUE!</v>
      </c>
      <c r="M45" s="2" t="e">
        <f ca="1">+IF(IFTA_Quarterly!$I62&gt;0,ROUND(IFTA_Quarterly!$I62*Int_Exchange_2!M$5/100*M$3,2),0)</f>
        <v>#VALUE!</v>
      </c>
      <c r="N45" s="2" t="e">
        <f ca="1">+IF(IFTA_Quarterly!$I62&gt;0,ROUND(IFTA_Quarterly!$I62*Int_Exchange_2!N$5/100*N$3,2),0)</f>
        <v>#VALUE!</v>
      </c>
      <c r="O45" s="2" t="e">
        <f ca="1">+IF(IFTA_Quarterly!$I62&gt;0,ROUND(IFTA_Quarterly!$I62*Int_Exchange_2!O$5/100*O$3,2),0)</f>
        <v>#VALUE!</v>
      </c>
      <c r="P45" s="2" t="e">
        <f ca="1">+IF(IFTA_Quarterly!$I62&gt;0,ROUND(IFTA_Quarterly!$I62*Int_Exchange_2!P$5/100*P$3,2),0)</f>
        <v>#VALUE!</v>
      </c>
      <c r="Q45" s="2" t="e">
        <f ca="1">+IF(IFTA_Quarterly!$I62&gt;0,ROUND(IFTA_Quarterly!$I62*Int_Exchange_2!Q$5/100*Q$3,2),0)</f>
        <v>#VALUE!</v>
      </c>
      <c r="R45" s="2" t="e">
        <f ca="1">+IF(IFTA_Quarterly!$I62&gt;0,ROUND(IFTA_Quarterly!$I62*Int_Exchange_2!R$5/100*R$3,2),0)</f>
        <v>#VALUE!</v>
      </c>
      <c r="S45" s="2" t="e">
        <f ca="1">+IF(IFTA_Quarterly!$I62&gt;0,ROUND(IFTA_Quarterly!$I62*Int_Exchange_2!S$5/100*S$3,2),0)</f>
        <v>#VALUE!</v>
      </c>
      <c r="T45" s="2" t="e">
        <f ca="1">+IF(IFTA_Quarterly!$I62&gt;0,ROUND(IFTA_Quarterly!$I62*Int_Exchange_2!T$5/100*T$3,2),0)</f>
        <v>#VALUE!</v>
      </c>
      <c r="U45" s="2" t="e">
        <f ca="1">+IF(IFTA_Quarterly!$I62&gt;0,ROUND(IFTA_Quarterly!$I62*Int_Exchange_2!U$5/100*U$3,2),0)</f>
        <v>#VALUE!</v>
      </c>
      <c r="V45" s="2" t="e">
        <f ca="1">+IF(IFTA_Quarterly!$I62&gt;0,ROUND(IFTA_Quarterly!$I62*Int_Exchange_2!V$5/100*V$3,2),0)</f>
        <v>#VALUE!</v>
      </c>
      <c r="W45" s="2" t="e">
        <f ca="1">+IF(IFTA_Quarterly!$I62&gt;0,ROUND(IFTA_Quarterly!$I62*Int_Exchange_2!W$5/100*W$3,2),0)</f>
        <v>#VALUE!</v>
      </c>
      <c r="X45" s="2" t="e">
        <f ca="1">+IF(IFTA_Quarterly!$I62&gt;0,ROUND(IFTA_Quarterly!$I62*Int_Exchange_2!X$5/100*X$3,2),0)</f>
        <v>#VALUE!</v>
      </c>
      <c r="Y45" s="2" t="e">
        <f ca="1">+IF(IFTA_Quarterly!$I62&gt;0,ROUND(IFTA_Quarterly!$I62*Int_Exchange_2!Y$5/100*Y$3,2),0)</f>
        <v>#VALUE!</v>
      </c>
      <c r="Z45" s="2" t="e">
        <f ca="1">+IF(IFTA_Quarterly!$I62&gt;0,ROUND(IFTA_Quarterly!$I62*Int_Exchange_2!Z$5/100*Z$3,2),0)</f>
        <v>#VALUE!</v>
      </c>
      <c r="AA45" s="2" t="e">
        <f ca="1">+IF(IFTA_Quarterly!$I62&gt;0,ROUND(IFTA_Quarterly!$I62*Int_Exchange_2!AA$5/100*AA$3,2),0)</f>
        <v>#VALUE!</v>
      </c>
      <c r="AB45" s="2" t="e">
        <f ca="1">+IF(IFTA_Quarterly!$I62&gt;0,ROUND(IFTA_Quarterly!$I62*Int_Exchange_2!AB$5/100*AB$3,2),0)</f>
        <v>#VALUE!</v>
      </c>
      <c r="AC45" s="2" t="e">
        <f ca="1">+IF(IFTA_Quarterly!$I62&gt;0,ROUND(IFTA_Quarterly!$I62*Int_Exchange_2!AC$5/100*AC$3,2),0)</f>
        <v>#VALUE!</v>
      </c>
      <c r="AD45" s="2" t="e">
        <f ca="1">+IF(IFTA_Quarterly!$I62&gt;0,ROUND(IFTA_Quarterly!$I62*Int_Exchange_2!AD$5/100*AD$3,2),0)</f>
        <v>#VALUE!</v>
      </c>
      <c r="AE45" s="2" t="e">
        <f ca="1">+IF(IFTA_Quarterly!$I62&gt;0,ROUND(IFTA_Quarterly!$I62*Int_Exchange_2!AE$5/100*AE$3,2),0)</f>
        <v>#VALUE!</v>
      </c>
      <c r="AF45" s="2" t="e">
        <f ca="1">+IF(IFTA_Quarterly!$I62&gt;0,ROUND(IFTA_Quarterly!$I62*Int_Exchange_2!AF$5/100*AF$3,2),0)</f>
        <v>#VALUE!</v>
      </c>
      <c r="AG45" s="2" t="e">
        <f ca="1">+IF(IFTA_Quarterly!$I62&gt;0,ROUND(IFTA_Quarterly!$I62*Int_Exchange_2!AG$5/100*AG$3,2),0)</f>
        <v>#VALUE!</v>
      </c>
      <c r="AH45" s="2" t="e">
        <f ca="1">+IF(IFTA_Quarterly!$I62&gt;0,ROUND(IFTA_Quarterly!$I62*Int_Exchange_2!AH$5/100*AH$3,2),0)</f>
        <v>#VALUE!</v>
      </c>
      <c r="AI45" s="2" t="e">
        <f ca="1">+IF(IFTA_Quarterly!$I62&gt;0,ROUND(IFTA_Quarterly!$I62*Int_Exchange_2!AI$5/100*AI$3,2),0)</f>
        <v>#VALUE!</v>
      </c>
      <c r="AJ45" s="2" t="e">
        <f ca="1">+IF(IFTA_Quarterly!$I62&gt;0,ROUND(IFTA_Quarterly!$I62*Int_Exchange_2!AJ$5/100*AJ$3,2),0)</f>
        <v>#VALUE!</v>
      </c>
      <c r="AK45" s="2" t="e">
        <f ca="1">+IF(IFTA_Quarterly!$I62&gt;0,ROUND(IFTA_Quarterly!$I62*Int_Exchange_2!AK$5/100*AK$3,2),0)</f>
        <v>#VALUE!</v>
      </c>
      <c r="AL45" s="2" t="e">
        <f ca="1">+IF(IFTA_Quarterly!$I62&gt;0,ROUND(IFTA_Quarterly!$I62*Int_Exchange_2!AL$5/100*AL$3,2),0)</f>
        <v>#VALUE!</v>
      </c>
    </row>
    <row r="46" spans="1:38" x14ac:dyDescent="0.25">
      <c r="A46" s="2" t="s">
        <v>59</v>
      </c>
      <c r="B46" s="2" t="str">
        <f t="shared" ca="1" si="44"/>
        <v/>
      </c>
      <c r="C46" s="2" t="e">
        <f ca="1">+IF(IFTA_Quarterly!$I63&gt;0,ROUND(IFTA_Quarterly!$I63*Int_Exchange_2!C$5/100*C$3,2),0)</f>
        <v>#VALUE!</v>
      </c>
      <c r="D46" s="2" t="e">
        <f ca="1">+IF(IFTA_Quarterly!$I63&gt;0,ROUND(IFTA_Quarterly!$I63*Int_Exchange_2!D$5/100*D$3,2),0)</f>
        <v>#VALUE!</v>
      </c>
      <c r="E46" s="2" t="e">
        <f ca="1">+IF(IFTA_Quarterly!$I63&gt;0,ROUND(IFTA_Quarterly!$I63*Int_Exchange_2!E$5/100*E$3,2),0)</f>
        <v>#VALUE!</v>
      </c>
      <c r="F46" s="2" t="e">
        <f ca="1">+IF(IFTA_Quarterly!$I63&gt;0,ROUND(IFTA_Quarterly!$I63*Int_Exchange_2!F$5/100*F$3,2),0)</f>
        <v>#VALUE!</v>
      </c>
      <c r="G46" s="2" t="e">
        <f ca="1">+IF(IFTA_Quarterly!$I63&gt;0,ROUND(IFTA_Quarterly!$I63*Int_Exchange_2!G$5/100*G$3,2),0)</f>
        <v>#VALUE!</v>
      </c>
      <c r="H46" s="2" t="e">
        <f ca="1">+IF(IFTA_Quarterly!$I63&gt;0,ROUND(IFTA_Quarterly!$I63*Int_Exchange_2!H$5/100*H$3,2),0)</f>
        <v>#VALUE!</v>
      </c>
      <c r="I46" s="2" t="e">
        <f ca="1">+IF(IFTA_Quarterly!$I63&gt;0,ROUND(IFTA_Quarterly!$I63*Int_Exchange_2!I$5/100*I$3,2),0)</f>
        <v>#VALUE!</v>
      </c>
      <c r="J46" s="2" t="e">
        <f ca="1">+IF(IFTA_Quarterly!$I63&gt;0,ROUND(IFTA_Quarterly!$I63*Int_Exchange_2!J$5/100*J$3,2),0)</f>
        <v>#VALUE!</v>
      </c>
      <c r="K46" s="2" t="e">
        <f ca="1">+IF(IFTA_Quarterly!$I63&gt;0,ROUND(IFTA_Quarterly!$I63*Int_Exchange_2!K$5/100*K$3,2),0)</f>
        <v>#VALUE!</v>
      </c>
      <c r="L46" s="2" t="e">
        <f ca="1">+IF(IFTA_Quarterly!$I63&gt;0,ROUND(IFTA_Quarterly!$I63*Int_Exchange_2!L$5/100*L$3,2),0)</f>
        <v>#VALUE!</v>
      </c>
      <c r="M46" s="2" t="e">
        <f ca="1">+IF(IFTA_Quarterly!$I63&gt;0,ROUND(IFTA_Quarterly!$I63*Int_Exchange_2!M$5/100*M$3,2),0)</f>
        <v>#VALUE!</v>
      </c>
      <c r="N46" s="2" t="e">
        <f ca="1">+IF(IFTA_Quarterly!$I63&gt;0,ROUND(IFTA_Quarterly!$I63*Int_Exchange_2!N$5/100*N$3,2),0)</f>
        <v>#VALUE!</v>
      </c>
      <c r="O46" s="2" t="e">
        <f ca="1">+IF(IFTA_Quarterly!$I63&gt;0,ROUND(IFTA_Quarterly!$I63*Int_Exchange_2!O$5/100*O$3,2),0)</f>
        <v>#VALUE!</v>
      </c>
      <c r="P46" s="2" t="e">
        <f ca="1">+IF(IFTA_Quarterly!$I63&gt;0,ROUND(IFTA_Quarterly!$I63*Int_Exchange_2!P$5/100*P$3,2),0)</f>
        <v>#VALUE!</v>
      </c>
      <c r="Q46" s="2" t="e">
        <f ca="1">+IF(IFTA_Quarterly!$I63&gt;0,ROUND(IFTA_Quarterly!$I63*Int_Exchange_2!Q$5/100*Q$3,2),0)</f>
        <v>#VALUE!</v>
      </c>
      <c r="R46" s="2" t="e">
        <f ca="1">+IF(IFTA_Quarterly!$I63&gt;0,ROUND(IFTA_Quarterly!$I63*Int_Exchange_2!R$5/100*R$3,2),0)</f>
        <v>#VALUE!</v>
      </c>
      <c r="S46" s="2" t="e">
        <f ca="1">+IF(IFTA_Quarterly!$I63&gt;0,ROUND(IFTA_Quarterly!$I63*Int_Exchange_2!S$5/100*S$3,2),0)</f>
        <v>#VALUE!</v>
      </c>
      <c r="T46" s="2" t="e">
        <f ca="1">+IF(IFTA_Quarterly!$I63&gt;0,ROUND(IFTA_Quarterly!$I63*Int_Exchange_2!T$5/100*T$3,2),0)</f>
        <v>#VALUE!</v>
      </c>
      <c r="U46" s="2" t="e">
        <f ca="1">+IF(IFTA_Quarterly!$I63&gt;0,ROUND(IFTA_Quarterly!$I63*Int_Exchange_2!U$5/100*U$3,2),0)</f>
        <v>#VALUE!</v>
      </c>
      <c r="V46" s="2" t="e">
        <f ca="1">+IF(IFTA_Quarterly!$I63&gt;0,ROUND(IFTA_Quarterly!$I63*Int_Exchange_2!V$5/100*V$3,2),0)</f>
        <v>#VALUE!</v>
      </c>
      <c r="W46" s="2" t="e">
        <f ca="1">+IF(IFTA_Quarterly!$I63&gt;0,ROUND(IFTA_Quarterly!$I63*Int_Exchange_2!W$5/100*W$3,2),0)</f>
        <v>#VALUE!</v>
      </c>
      <c r="X46" s="2" t="e">
        <f ca="1">+IF(IFTA_Quarterly!$I63&gt;0,ROUND(IFTA_Quarterly!$I63*Int_Exchange_2!X$5/100*X$3,2),0)</f>
        <v>#VALUE!</v>
      </c>
      <c r="Y46" s="2" t="e">
        <f ca="1">+IF(IFTA_Quarterly!$I63&gt;0,ROUND(IFTA_Quarterly!$I63*Int_Exchange_2!Y$5/100*Y$3,2),0)</f>
        <v>#VALUE!</v>
      </c>
      <c r="Z46" s="2" t="e">
        <f ca="1">+IF(IFTA_Quarterly!$I63&gt;0,ROUND(IFTA_Quarterly!$I63*Int_Exchange_2!Z$5/100*Z$3,2),0)</f>
        <v>#VALUE!</v>
      </c>
      <c r="AA46" s="2" t="e">
        <f ca="1">+IF(IFTA_Quarterly!$I63&gt;0,ROUND(IFTA_Quarterly!$I63*Int_Exchange_2!AA$5/100*AA$3,2),0)</f>
        <v>#VALUE!</v>
      </c>
      <c r="AB46" s="2" t="e">
        <f ca="1">+IF(IFTA_Quarterly!$I63&gt;0,ROUND(IFTA_Quarterly!$I63*Int_Exchange_2!AB$5/100*AB$3,2),0)</f>
        <v>#VALUE!</v>
      </c>
      <c r="AC46" s="2" t="e">
        <f ca="1">+IF(IFTA_Quarterly!$I63&gt;0,ROUND(IFTA_Quarterly!$I63*Int_Exchange_2!AC$5/100*AC$3,2),0)</f>
        <v>#VALUE!</v>
      </c>
      <c r="AD46" s="2" t="e">
        <f ca="1">+IF(IFTA_Quarterly!$I63&gt;0,ROUND(IFTA_Quarterly!$I63*Int_Exchange_2!AD$5/100*AD$3,2),0)</f>
        <v>#VALUE!</v>
      </c>
      <c r="AE46" s="2" t="e">
        <f ca="1">+IF(IFTA_Quarterly!$I63&gt;0,ROUND(IFTA_Quarterly!$I63*Int_Exchange_2!AE$5/100*AE$3,2),0)</f>
        <v>#VALUE!</v>
      </c>
      <c r="AF46" s="2" t="e">
        <f ca="1">+IF(IFTA_Quarterly!$I63&gt;0,ROUND(IFTA_Quarterly!$I63*Int_Exchange_2!AF$5/100*AF$3,2),0)</f>
        <v>#VALUE!</v>
      </c>
      <c r="AG46" s="2" t="e">
        <f ca="1">+IF(IFTA_Quarterly!$I63&gt;0,ROUND(IFTA_Quarterly!$I63*Int_Exchange_2!AG$5/100*AG$3,2),0)</f>
        <v>#VALUE!</v>
      </c>
      <c r="AH46" s="2" t="e">
        <f ca="1">+IF(IFTA_Quarterly!$I63&gt;0,ROUND(IFTA_Quarterly!$I63*Int_Exchange_2!AH$5/100*AH$3,2),0)</f>
        <v>#VALUE!</v>
      </c>
      <c r="AI46" s="2" t="e">
        <f ca="1">+IF(IFTA_Quarterly!$I63&gt;0,ROUND(IFTA_Quarterly!$I63*Int_Exchange_2!AI$5/100*AI$3,2),0)</f>
        <v>#VALUE!</v>
      </c>
      <c r="AJ46" s="2" t="e">
        <f ca="1">+IF(IFTA_Quarterly!$I63&gt;0,ROUND(IFTA_Quarterly!$I63*Int_Exchange_2!AJ$5/100*AJ$3,2),0)</f>
        <v>#VALUE!</v>
      </c>
      <c r="AK46" s="2" t="e">
        <f ca="1">+IF(IFTA_Quarterly!$I63&gt;0,ROUND(IFTA_Quarterly!$I63*Int_Exchange_2!AK$5/100*AK$3,2),0)</f>
        <v>#VALUE!</v>
      </c>
      <c r="AL46" s="2" t="e">
        <f ca="1">+IF(IFTA_Quarterly!$I63&gt;0,ROUND(IFTA_Quarterly!$I63*Int_Exchange_2!AL$5/100*AL$3,2),0)</f>
        <v>#VALUE!</v>
      </c>
    </row>
    <row r="47" spans="1:38" x14ac:dyDescent="0.25">
      <c r="A47" s="2" t="s">
        <v>60</v>
      </c>
      <c r="B47" s="2" t="str">
        <f t="shared" ca="1" si="44"/>
        <v/>
      </c>
      <c r="C47" s="2" t="e">
        <f ca="1">+IF(IFTA_Quarterly!$I64&gt;0,ROUND(IFTA_Quarterly!$I64*Int_Exchange_2!C$5/100*C$3,2),0)</f>
        <v>#VALUE!</v>
      </c>
      <c r="D47" s="2" t="e">
        <f ca="1">+IF(IFTA_Quarterly!$I64&gt;0,ROUND(IFTA_Quarterly!$I64*Int_Exchange_2!D$5/100*D$3,2),0)</f>
        <v>#VALUE!</v>
      </c>
      <c r="E47" s="2" t="e">
        <f ca="1">+IF(IFTA_Quarterly!$I64&gt;0,ROUND(IFTA_Quarterly!$I64*Int_Exchange_2!E$5/100*E$3,2),0)</f>
        <v>#VALUE!</v>
      </c>
      <c r="F47" s="2" t="e">
        <f ca="1">+IF(IFTA_Quarterly!$I64&gt;0,ROUND(IFTA_Quarterly!$I64*Int_Exchange_2!F$5/100*F$3,2),0)</f>
        <v>#VALUE!</v>
      </c>
      <c r="G47" s="2" t="e">
        <f ca="1">+IF(IFTA_Quarterly!$I64&gt;0,ROUND(IFTA_Quarterly!$I64*Int_Exchange_2!G$5/100*G$3,2),0)</f>
        <v>#VALUE!</v>
      </c>
      <c r="H47" s="2" t="e">
        <f ca="1">+IF(IFTA_Quarterly!$I64&gt;0,ROUND(IFTA_Quarterly!$I64*Int_Exchange_2!H$5/100*H$3,2),0)</f>
        <v>#VALUE!</v>
      </c>
      <c r="I47" s="2" t="e">
        <f ca="1">+IF(IFTA_Quarterly!$I64&gt;0,ROUND(IFTA_Quarterly!$I64*Int_Exchange_2!I$5/100*I$3,2),0)</f>
        <v>#VALUE!</v>
      </c>
      <c r="J47" s="2" t="e">
        <f ca="1">+IF(IFTA_Quarterly!$I64&gt;0,ROUND(IFTA_Quarterly!$I64*Int_Exchange_2!J$5/100*J$3,2),0)</f>
        <v>#VALUE!</v>
      </c>
      <c r="K47" s="2" t="e">
        <f ca="1">+IF(IFTA_Quarterly!$I64&gt;0,ROUND(IFTA_Quarterly!$I64*Int_Exchange_2!K$5/100*K$3,2),0)</f>
        <v>#VALUE!</v>
      </c>
      <c r="L47" s="2" t="e">
        <f ca="1">+IF(IFTA_Quarterly!$I64&gt;0,ROUND(IFTA_Quarterly!$I64*Int_Exchange_2!L$5/100*L$3,2),0)</f>
        <v>#VALUE!</v>
      </c>
      <c r="M47" s="2" t="e">
        <f ca="1">+IF(IFTA_Quarterly!$I64&gt;0,ROUND(IFTA_Quarterly!$I64*Int_Exchange_2!M$5/100*M$3,2),0)</f>
        <v>#VALUE!</v>
      </c>
      <c r="N47" s="2" t="e">
        <f ca="1">+IF(IFTA_Quarterly!$I64&gt;0,ROUND(IFTA_Quarterly!$I64*Int_Exchange_2!N$5/100*N$3,2),0)</f>
        <v>#VALUE!</v>
      </c>
      <c r="O47" s="2" t="e">
        <f ca="1">+IF(IFTA_Quarterly!$I64&gt;0,ROUND(IFTA_Quarterly!$I64*Int_Exchange_2!O$5/100*O$3,2),0)</f>
        <v>#VALUE!</v>
      </c>
      <c r="P47" s="2" t="e">
        <f ca="1">+IF(IFTA_Quarterly!$I64&gt;0,ROUND(IFTA_Quarterly!$I64*Int_Exchange_2!P$5/100*P$3,2),0)</f>
        <v>#VALUE!</v>
      </c>
      <c r="Q47" s="2" t="e">
        <f ca="1">+IF(IFTA_Quarterly!$I64&gt;0,ROUND(IFTA_Quarterly!$I64*Int_Exchange_2!Q$5/100*Q$3,2),0)</f>
        <v>#VALUE!</v>
      </c>
      <c r="R47" s="2" t="e">
        <f ca="1">+IF(IFTA_Quarterly!$I64&gt;0,ROUND(IFTA_Quarterly!$I64*Int_Exchange_2!R$5/100*R$3,2),0)</f>
        <v>#VALUE!</v>
      </c>
      <c r="S47" s="2" t="e">
        <f ca="1">+IF(IFTA_Quarterly!$I64&gt;0,ROUND(IFTA_Quarterly!$I64*Int_Exchange_2!S$5/100*S$3,2),0)</f>
        <v>#VALUE!</v>
      </c>
      <c r="T47" s="2" t="e">
        <f ca="1">+IF(IFTA_Quarterly!$I64&gt;0,ROUND(IFTA_Quarterly!$I64*Int_Exchange_2!T$5/100*T$3,2),0)</f>
        <v>#VALUE!</v>
      </c>
      <c r="U47" s="2" t="e">
        <f ca="1">+IF(IFTA_Quarterly!$I64&gt;0,ROUND(IFTA_Quarterly!$I64*Int_Exchange_2!U$5/100*U$3,2),0)</f>
        <v>#VALUE!</v>
      </c>
      <c r="V47" s="2" t="e">
        <f ca="1">+IF(IFTA_Quarterly!$I64&gt;0,ROUND(IFTA_Quarterly!$I64*Int_Exchange_2!V$5/100*V$3,2),0)</f>
        <v>#VALUE!</v>
      </c>
      <c r="W47" s="2" t="e">
        <f ca="1">+IF(IFTA_Quarterly!$I64&gt;0,ROUND(IFTA_Quarterly!$I64*Int_Exchange_2!W$5/100*W$3,2),0)</f>
        <v>#VALUE!</v>
      </c>
      <c r="X47" s="2" t="e">
        <f ca="1">+IF(IFTA_Quarterly!$I64&gt;0,ROUND(IFTA_Quarterly!$I64*Int_Exchange_2!X$5/100*X$3,2),0)</f>
        <v>#VALUE!</v>
      </c>
      <c r="Y47" s="2" t="e">
        <f ca="1">+IF(IFTA_Quarterly!$I64&gt;0,ROUND(IFTA_Quarterly!$I64*Int_Exchange_2!Y$5/100*Y$3,2),0)</f>
        <v>#VALUE!</v>
      </c>
      <c r="Z47" s="2" t="e">
        <f ca="1">+IF(IFTA_Quarterly!$I64&gt;0,ROUND(IFTA_Quarterly!$I64*Int_Exchange_2!Z$5/100*Z$3,2),0)</f>
        <v>#VALUE!</v>
      </c>
      <c r="AA47" s="2" t="e">
        <f ca="1">+IF(IFTA_Quarterly!$I64&gt;0,ROUND(IFTA_Quarterly!$I64*Int_Exchange_2!AA$5/100*AA$3,2),0)</f>
        <v>#VALUE!</v>
      </c>
      <c r="AB47" s="2" t="e">
        <f ca="1">+IF(IFTA_Quarterly!$I64&gt;0,ROUND(IFTA_Quarterly!$I64*Int_Exchange_2!AB$5/100*AB$3,2),0)</f>
        <v>#VALUE!</v>
      </c>
      <c r="AC47" s="2" t="e">
        <f ca="1">+IF(IFTA_Quarterly!$I64&gt;0,ROUND(IFTA_Quarterly!$I64*Int_Exchange_2!AC$5/100*AC$3,2),0)</f>
        <v>#VALUE!</v>
      </c>
      <c r="AD47" s="2" t="e">
        <f ca="1">+IF(IFTA_Quarterly!$I64&gt;0,ROUND(IFTA_Quarterly!$I64*Int_Exchange_2!AD$5/100*AD$3,2),0)</f>
        <v>#VALUE!</v>
      </c>
      <c r="AE47" s="2" t="e">
        <f ca="1">+IF(IFTA_Quarterly!$I64&gt;0,ROUND(IFTA_Quarterly!$I64*Int_Exchange_2!AE$5/100*AE$3,2),0)</f>
        <v>#VALUE!</v>
      </c>
      <c r="AF47" s="2" t="e">
        <f ca="1">+IF(IFTA_Quarterly!$I64&gt;0,ROUND(IFTA_Quarterly!$I64*Int_Exchange_2!AF$5/100*AF$3,2),0)</f>
        <v>#VALUE!</v>
      </c>
      <c r="AG47" s="2" t="e">
        <f ca="1">+IF(IFTA_Quarterly!$I64&gt;0,ROUND(IFTA_Quarterly!$I64*Int_Exchange_2!AG$5/100*AG$3,2),0)</f>
        <v>#VALUE!</v>
      </c>
      <c r="AH47" s="2" t="e">
        <f ca="1">+IF(IFTA_Quarterly!$I64&gt;0,ROUND(IFTA_Quarterly!$I64*Int_Exchange_2!AH$5/100*AH$3,2),0)</f>
        <v>#VALUE!</v>
      </c>
      <c r="AI47" s="2" t="e">
        <f ca="1">+IF(IFTA_Quarterly!$I64&gt;0,ROUND(IFTA_Quarterly!$I64*Int_Exchange_2!AI$5/100*AI$3,2),0)</f>
        <v>#VALUE!</v>
      </c>
      <c r="AJ47" s="2" t="e">
        <f ca="1">+IF(IFTA_Quarterly!$I64&gt;0,ROUND(IFTA_Quarterly!$I64*Int_Exchange_2!AJ$5/100*AJ$3,2),0)</f>
        <v>#VALUE!</v>
      </c>
      <c r="AK47" s="2" t="e">
        <f ca="1">+IF(IFTA_Quarterly!$I64&gt;0,ROUND(IFTA_Quarterly!$I64*Int_Exchange_2!AK$5/100*AK$3,2),0)</f>
        <v>#VALUE!</v>
      </c>
      <c r="AL47" s="2" t="e">
        <f ca="1">+IF(IFTA_Quarterly!$I64&gt;0,ROUND(IFTA_Quarterly!$I64*Int_Exchange_2!AL$5/100*AL$3,2),0)</f>
        <v>#VALUE!</v>
      </c>
    </row>
    <row r="48" spans="1:38" x14ac:dyDescent="0.25">
      <c r="A48" s="2" t="s">
        <v>61</v>
      </c>
      <c r="B48" s="2" t="str">
        <f t="shared" ca="1" si="44"/>
        <v/>
      </c>
      <c r="C48" s="2" t="e">
        <f ca="1">+IF(IFTA_Quarterly!$I65&gt;0,ROUND(IFTA_Quarterly!$I65*Int_Exchange_2!C$5/100*C$3,2),0)</f>
        <v>#VALUE!</v>
      </c>
      <c r="D48" s="2" t="e">
        <f ca="1">+IF(IFTA_Quarterly!$I65&gt;0,ROUND(IFTA_Quarterly!$I65*Int_Exchange_2!D$5/100*D$3,2),0)</f>
        <v>#VALUE!</v>
      </c>
      <c r="E48" s="2" t="e">
        <f ca="1">+IF(IFTA_Quarterly!$I65&gt;0,ROUND(IFTA_Quarterly!$I65*Int_Exchange_2!E$5/100*E$3,2),0)</f>
        <v>#VALUE!</v>
      </c>
      <c r="F48" s="2" t="e">
        <f ca="1">+IF(IFTA_Quarterly!$I65&gt;0,ROUND(IFTA_Quarterly!$I65*Int_Exchange_2!F$5/100*F$3,2),0)</f>
        <v>#VALUE!</v>
      </c>
      <c r="G48" s="2" t="e">
        <f ca="1">+IF(IFTA_Quarterly!$I65&gt;0,ROUND(IFTA_Quarterly!$I65*Int_Exchange_2!G$5/100*G$3,2),0)</f>
        <v>#VALUE!</v>
      </c>
      <c r="H48" s="2" t="e">
        <f ca="1">+IF(IFTA_Quarterly!$I65&gt;0,ROUND(IFTA_Quarterly!$I65*Int_Exchange_2!H$5/100*H$3,2),0)</f>
        <v>#VALUE!</v>
      </c>
      <c r="I48" s="2" t="e">
        <f ca="1">+IF(IFTA_Quarterly!$I65&gt;0,ROUND(IFTA_Quarterly!$I65*Int_Exchange_2!I$5/100*I$3,2),0)</f>
        <v>#VALUE!</v>
      </c>
      <c r="J48" s="2" t="e">
        <f ca="1">+IF(IFTA_Quarterly!$I65&gt;0,ROUND(IFTA_Quarterly!$I65*Int_Exchange_2!J$5/100*J$3,2),0)</f>
        <v>#VALUE!</v>
      </c>
      <c r="K48" s="2" t="e">
        <f ca="1">+IF(IFTA_Quarterly!$I65&gt;0,ROUND(IFTA_Quarterly!$I65*Int_Exchange_2!K$5/100*K$3,2),0)</f>
        <v>#VALUE!</v>
      </c>
      <c r="L48" s="2" t="e">
        <f ca="1">+IF(IFTA_Quarterly!$I65&gt;0,ROUND(IFTA_Quarterly!$I65*Int_Exchange_2!L$5/100*L$3,2),0)</f>
        <v>#VALUE!</v>
      </c>
      <c r="M48" s="2" t="e">
        <f ca="1">+IF(IFTA_Quarterly!$I65&gt;0,ROUND(IFTA_Quarterly!$I65*Int_Exchange_2!M$5/100*M$3,2),0)</f>
        <v>#VALUE!</v>
      </c>
      <c r="N48" s="2" t="e">
        <f ca="1">+IF(IFTA_Quarterly!$I65&gt;0,ROUND(IFTA_Quarterly!$I65*Int_Exchange_2!N$5/100*N$3,2),0)</f>
        <v>#VALUE!</v>
      </c>
      <c r="O48" s="2" t="e">
        <f ca="1">+IF(IFTA_Quarterly!$I65&gt;0,ROUND(IFTA_Quarterly!$I65*Int_Exchange_2!O$5/100*O$3,2),0)</f>
        <v>#VALUE!</v>
      </c>
      <c r="P48" s="2" t="e">
        <f ca="1">+IF(IFTA_Quarterly!$I65&gt;0,ROUND(IFTA_Quarterly!$I65*Int_Exchange_2!P$5/100*P$3,2),0)</f>
        <v>#VALUE!</v>
      </c>
      <c r="Q48" s="2" t="e">
        <f ca="1">+IF(IFTA_Quarterly!$I65&gt;0,ROUND(IFTA_Quarterly!$I65*Int_Exchange_2!Q$5/100*Q$3,2),0)</f>
        <v>#VALUE!</v>
      </c>
      <c r="R48" s="2" t="e">
        <f ca="1">+IF(IFTA_Quarterly!$I65&gt;0,ROUND(IFTA_Quarterly!$I65*Int_Exchange_2!R$5/100*R$3,2),0)</f>
        <v>#VALUE!</v>
      </c>
      <c r="S48" s="2" t="e">
        <f ca="1">+IF(IFTA_Quarterly!$I65&gt;0,ROUND(IFTA_Quarterly!$I65*Int_Exchange_2!S$5/100*S$3,2),0)</f>
        <v>#VALUE!</v>
      </c>
      <c r="T48" s="2" t="e">
        <f ca="1">+IF(IFTA_Quarterly!$I65&gt;0,ROUND(IFTA_Quarterly!$I65*Int_Exchange_2!T$5/100*T$3,2),0)</f>
        <v>#VALUE!</v>
      </c>
      <c r="U48" s="2" t="e">
        <f ca="1">+IF(IFTA_Quarterly!$I65&gt;0,ROUND(IFTA_Quarterly!$I65*Int_Exchange_2!U$5/100*U$3,2),0)</f>
        <v>#VALUE!</v>
      </c>
      <c r="V48" s="2" t="e">
        <f ca="1">+IF(IFTA_Quarterly!$I65&gt;0,ROUND(IFTA_Quarterly!$I65*Int_Exchange_2!V$5/100*V$3,2),0)</f>
        <v>#VALUE!</v>
      </c>
      <c r="W48" s="2" t="e">
        <f ca="1">+IF(IFTA_Quarterly!$I65&gt;0,ROUND(IFTA_Quarterly!$I65*Int_Exchange_2!W$5/100*W$3,2),0)</f>
        <v>#VALUE!</v>
      </c>
      <c r="X48" s="2" t="e">
        <f ca="1">+IF(IFTA_Quarterly!$I65&gt;0,ROUND(IFTA_Quarterly!$I65*Int_Exchange_2!X$5/100*X$3,2),0)</f>
        <v>#VALUE!</v>
      </c>
      <c r="Y48" s="2" t="e">
        <f ca="1">+IF(IFTA_Quarterly!$I65&gt;0,ROUND(IFTA_Quarterly!$I65*Int_Exchange_2!Y$5/100*Y$3,2),0)</f>
        <v>#VALUE!</v>
      </c>
      <c r="Z48" s="2" t="e">
        <f ca="1">+IF(IFTA_Quarterly!$I65&gt;0,ROUND(IFTA_Quarterly!$I65*Int_Exchange_2!Z$5/100*Z$3,2),0)</f>
        <v>#VALUE!</v>
      </c>
      <c r="AA48" s="2" t="e">
        <f ca="1">+IF(IFTA_Quarterly!$I65&gt;0,ROUND(IFTA_Quarterly!$I65*Int_Exchange_2!AA$5/100*AA$3,2),0)</f>
        <v>#VALUE!</v>
      </c>
      <c r="AB48" s="2" t="e">
        <f ca="1">+IF(IFTA_Quarterly!$I65&gt;0,ROUND(IFTA_Quarterly!$I65*Int_Exchange_2!AB$5/100*AB$3,2),0)</f>
        <v>#VALUE!</v>
      </c>
      <c r="AC48" s="2" t="e">
        <f ca="1">+IF(IFTA_Quarterly!$I65&gt;0,ROUND(IFTA_Quarterly!$I65*Int_Exchange_2!AC$5/100*AC$3,2),0)</f>
        <v>#VALUE!</v>
      </c>
      <c r="AD48" s="2" t="e">
        <f ca="1">+IF(IFTA_Quarterly!$I65&gt;0,ROUND(IFTA_Quarterly!$I65*Int_Exchange_2!AD$5/100*AD$3,2),0)</f>
        <v>#VALUE!</v>
      </c>
      <c r="AE48" s="2" t="e">
        <f ca="1">+IF(IFTA_Quarterly!$I65&gt;0,ROUND(IFTA_Quarterly!$I65*Int_Exchange_2!AE$5/100*AE$3,2),0)</f>
        <v>#VALUE!</v>
      </c>
      <c r="AF48" s="2" t="e">
        <f ca="1">+IF(IFTA_Quarterly!$I65&gt;0,ROUND(IFTA_Quarterly!$I65*Int_Exchange_2!AF$5/100*AF$3,2),0)</f>
        <v>#VALUE!</v>
      </c>
      <c r="AG48" s="2" t="e">
        <f ca="1">+IF(IFTA_Quarterly!$I65&gt;0,ROUND(IFTA_Quarterly!$I65*Int_Exchange_2!AG$5/100*AG$3,2),0)</f>
        <v>#VALUE!</v>
      </c>
      <c r="AH48" s="2" t="e">
        <f ca="1">+IF(IFTA_Quarterly!$I65&gt;0,ROUND(IFTA_Quarterly!$I65*Int_Exchange_2!AH$5/100*AH$3,2),0)</f>
        <v>#VALUE!</v>
      </c>
      <c r="AI48" s="2" t="e">
        <f ca="1">+IF(IFTA_Quarterly!$I65&gt;0,ROUND(IFTA_Quarterly!$I65*Int_Exchange_2!AI$5/100*AI$3,2),0)</f>
        <v>#VALUE!</v>
      </c>
      <c r="AJ48" s="2" t="e">
        <f ca="1">+IF(IFTA_Quarterly!$I65&gt;0,ROUND(IFTA_Quarterly!$I65*Int_Exchange_2!AJ$5/100*AJ$3,2),0)</f>
        <v>#VALUE!</v>
      </c>
      <c r="AK48" s="2" t="e">
        <f ca="1">+IF(IFTA_Quarterly!$I65&gt;0,ROUND(IFTA_Quarterly!$I65*Int_Exchange_2!AK$5/100*AK$3,2),0)</f>
        <v>#VALUE!</v>
      </c>
      <c r="AL48" s="2" t="e">
        <f ca="1">+IF(IFTA_Quarterly!$I65&gt;0,ROUND(IFTA_Quarterly!$I65*Int_Exchange_2!AL$5/100*AL$3,2),0)</f>
        <v>#VALUE!</v>
      </c>
    </row>
    <row r="49" spans="1:38" x14ac:dyDescent="0.25">
      <c r="A49" s="2" t="s">
        <v>62</v>
      </c>
      <c r="B49" s="2" t="str">
        <f t="shared" ca="1" si="44"/>
        <v/>
      </c>
      <c r="C49" s="2" t="e">
        <f ca="1">+IF(IFTA_Quarterly!$I66&gt;0,ROUND(IFTA_Quarterly!$I66*Int_Exchange_2!C$5/100*C$3,2),0)</f>
        <v>#VALUE!</v>
      </c>
      <c r="D49" s="2" t="e">
        <f ca="1">+IF(IFTA_Quarterly!$I66&gt;0,ROUND(IFTA_Quarterly!$I66*Int_Exchange_2!D$5/100*D$3,2),0)</f>
        <v>#VALUE!</v>
      </c>
      <c r="E49" s="2" t="e">
        <f ca="1">+IF(IFTA_Quarterly!$I66&gt;0,ROUND(IFTA_Quarterly!$I66*Int_Exchange_2!E$5/100*E$3,2),0)</f>
        <v>#VALUE!</v>
      </c>
      <c r="F49" s="2" t="e">
        <f ca="1">+IF(IFTA_Quarterly!$I66&gt;0,ROUND(IFTA_Quarterly!$I66*Int_Exchange_2!F$5/100*F$3,2),0)</f>
        <v>#VALUE!</v>
      </c>
      <c r="G49" s="2" t="e">
        <f ca="1">+IF(IFTA_Quarterly!$I66&gt;0,ROUND(IFTA_Quarterly!$I66*Int_Exchange_2!G$5/100*G$3,2),0)</f>
        <v>#VALUE!</v>
      </c>
      <c r="H49" s="2" t="e">
        <f ca="1">+IF(IFTA_Quarterly!$I66&gt;0,ROUND(IFTA_Quarterly!$I66*Int_Exchange_2!H$5/100*H$3,2),0)</f>
        <v>#VALUE!</v>
      </c>
      <c r="I49" s="2" t="e">
        <f ca="1">+IF(IFTA_Quarterly!$I66&gt;0,ROUND(IFTA_Quarterly!$I66*Int_Exchange_2!I$5/100*I$3,2),0)</f>
        <v>#VALUE!</v>
      </c>
      <c r="J49" s="2" t="e">
        <f ca="1">+IF(IFTA_Quarterly!$I66&gt;0,ROUND(IFTA_Quarterly!$I66*Int_Exchange_2!J$5/100*J$3,2),0)</f>
        <v>#VALUE!</v>
      </c>
      <c r="K49" s="2" t="e">
        <f ca="1">+IF(IFTA_Quarterly!$I66&gt;0,ROUND(IFTA_Quarterly!$I66*Int_Exchange_2!K$5/100*K$3,2),0)</f>
        <v>#VALUE!</v>
      </c>
      <c r="L49" s="2" t="e">
        <f ca="1">+IF(IFTA_Quarterly!$I66&gt;0,ROUND(IFTA_Quarterly!$I66*Int_Exchange_2!L$5/100*L$3,2),0)</f>
        <v>#VALUE!</v>
      </c>
      <c r="M49" s="2" t="e">
        <f ca="1">+IF(IFTA_Quarterly!$I66&gt;0,ROUND(IFTA_Quarterly!$I66*Int_Exchange_2!M$5/100*M$3,2),0)</f>
        <v>#VALUE!</v>
      </c>
      <c r="N49" s="2" t="e">
        <f ca="1">+IF(IFTA_Quarterly!$I66&gt;0,ROUND(IFTA_Quarterly!$I66*Int_Exchange_2!N$5/100*N$3,2),0)</f>
        <v>#VALUE!</v>
      </c>
      <c r="O49" s="2" t="e">
        <f ca="1">+IF(IFTA_Quarterly!$I66&gt;0,ROUND(IFTA_Quarterly!$I66*Int_Exchange_2!O$5/100*O$3,2),0)</f>
        <v>#VALUE!</v>
      </c>
      <c r="P49" s="2" t="e">
        <f ca="1">+IF(IFTA_Quarterly!$I66&gt;0,ROUND(IFTA_Quarterly!$I66*Int_Exchange_2!P$5/100*P$3,2),0)</f>
        <v>#VALUE!</v>
      </c>
      <c r="Q49" s="2" t="e">
        <f ca="1">+IF(IFTA_Quarterly!$I66&gt;0,ROUND(IFTA_Quarterly!$I66*Int_Exchange_2!Q$5/100*Q$3,2),0)</f>
        <v>#VALUE!</v>
      </c>
      <c r="R49" s="2" t="e">
        <f ca="1">+IF(IFTA_Quarterly!$I66&gt;0,ROUND(IFTA_Quarterly!$I66*Int_Exchange_2!R$5/100*R$3,2),0)</f>
        <v>#VALUE!</v>
      </c>
      <c r="S49" s="2" t="e">
        <f ca="1">+IF(IFTA_Quarterly!$I66&gt;0,ROUND(IFTA_Quarterly!$I66*Int_Exchange_2!S$5/100*S$3,2),0)</f>
        <v>#VALUE!</v>
      </c>
      <c r="T49" s="2" t="e">
        <f ca="1">+IF(IFTA_Quarterly!$I66&gt;0,ROUND(IFTA_Quarterly!$I66*Int_Exchange_2!T$5/100*T$3,2),0)</f>
        <v>#VALUE!</v>
      </c>
      <c r="U49" s="2" t="e">
        <f ca="1">+IF(IFTA_Quarterly!$I66&gt;0,ROUND(IFTA_Quarterly!$I66*Int_Exchange_2!U$5/100*U$3,2),0)</f>
        <v>#VALUE!</v>
      </c>
      <c r="V49" s="2" t="e">
        <f ca="1">+IF(IFTA_Quarterly!$I66&gt;0,ROUND(IFTA_Quarterly!$I66*Int_Exchange_2!V$5/100*V$3,2),0)</f>
        <v>#VALUE!</v>
      </c>
      <c r="W49" s="2" t="e">
        <f ca="1">+IF(IFTA_Quarterly!$I66&gt;0,ROUND(IFTA_Quarterly!$I66*Int_Exchange_2!W$5/100*W$3,2),0)</f>
        <v>#VALUE!</v>
      </c>
      <c r="X49" s="2" t="e">
        <f ca="1">+IF(IFTA_Quarterly!$I66&gt;0,ROUND(IFTA_Quarterly!$I66*Int_Exchange_2!X$5/100*X$3,2),0)</f>
        <v>#VALUE!</v>
      </c>
      <c r="Y49" s="2" t="e">
        <f ca="1">+IF(IFTA_Quarterly!$I66&gt;0,ROUND(IFTA_Quarterly!$I66*Int_Exchange_2!Y$5/100*Y$3,2),0)</f>
        <v>#VALUE!</v>
      </c>
      <c r="Z49" s="2" t="e">
        <f ca="1">+IF(IFTA_Quarterly!$I66&gt;0,ROUND(IFTA_Quarterly!$I66*Int_Exchange_2!Z$5/100*Z$3,2),0)</f>
        <v>#VALUE!</v>
      </c>
      <c r="AA49" s="2" t="e">
        <f ca="1">+IF(IFTA_Quarterly!$I66&gt;0,ROUND(IFTA_Quarterly!$I66*Int_Exchange_2!AA$5/100*AA$3,2),0)</f>
        <v>#VALUE!</v>
      </c>
      <c r="AB49" s="2" t="e">
        <f ca="1">+IF(IFTA_Quarterly!$I66&gt;0,ROUND(IFTA_Quarterly!$I66*Int_Exchange_2!AB$5/100*AB$3,2),0)</f>
        <v>#VALUE!</v>
      </c>
      <c r="AC49" s="2" t="e">
        <f ca="1">+IF(IFTA_Quarterly!$I66&gt;0,ROUND(IFTA_Quarterly!$I66*Int_Exchange_2!AC$5/100*AC$3,2),0)</f>
        <v>#VALUE!</v>
      </c>
      <c r="AD49" s="2" t="e">
        <f ca="1">+IF(IFTA_Quarterly!$I66&gt;0,ROUND(IFTA_Quarterly!$I66*Int_Exchange_2!AD$5/100*AD$3,2),0)</f>
        <v>#VALUE!</v>
      </c>
      <c r="AE49" s="2" t="e">
        <f ca="1">+IF(IFTA_Quarterly!$I66&gt;0,ROUND(IFTA_Quarterly!$I66*Int_Exchange_2!AE$5/100*AE$3,2),0)</f>
        <v>#VALUE!</v>
      </c>
      <c r="AF49" s="2" t="e">
        <f ca="1">+IF(IFTA_Quarterly!$I66&gt;0,ROUND(IFTA_Quarterly!$I66*Int_Exchange_2!AF$5/100*AF$3,2),0)</f>
        <v>#VALUE!</v>
      </c>
      <c r="AG49" s="2" t="e">
        <f ca="1">+IF(IFTA_Quarterly!$I66&gt;0,ROUND(IFTA_Quarterly!$I66*Int_Exchange_2!AG$5/100*AG$3,2),0)</f>
        <v>#VALUE!</v>
      </c>
      <c r="AH49" s="2" t="e">
        <f ca="1">+IF(IFTA_Quarterly!$I66&gt;0,ROUND(IFTA_Quarterly!$I66*Int_Exchange_2!AH$5/100*AH$3,2),0)</f>
        <v>#VALUE!</v>
      </c>
      <c r="AI49" s="2" t="e">
        <f ca="1">+IF(IFTA_Quarterly!$I66&gt;0,ROUND(IFTA_Quarterly!$I66*Int_Exchange_2!AI$5/100*AI$3,2),0)</f>
        <v>#VALUE!</v>
      </c>
      <c r="AJ49" s="2" t="e">
        <f ca="1">+IF(IFTA_Quarterly!$I66&gt;0,ROUND(IFTA_Quarterly!$I66*Int_Exchange_2!AJ$5/100*AJ$3,2),0)</f>
        <v>#VALUE!</v>
      </c>
      <c r="AK49" s="2" t="e">
        <f ca="1">+IF(IFTA_Quarterly!$I66&gt;0,ROUND(IFTA_Quarterly!$I66*Int_Exchange_2!AK$5/100*AK$3,2),0)</f>
        <v>#VALUE!</v>
      </c>
      <c r="AL49" s="2" t="e">
        <f ca="1">+IF(IFTA_Quarterly!$I66&gt;0,ROUND(IFTA_Quarterly!$I66*Int_Exchange_2!AL$5/100*AL$3,2),0)</f>
        <v>#VALUE!</v>
      </c>
    </row>
    <row r="50" spans="1:38" x14ac:dyDescent="0.25">
      <c r="A50" s="2" t="s">
        <v>63</v>
      </c>
      <c r="B50" s="2" t="str">
        <f t="shared" ca="1" si="44"/>
        <v/>
      </c>
      <c r="C50" s="2" t="e">
        <f ca="1">+IF(IFTA_Quarterly!$I67&gt;0,ROUND(IFTA_Quarterly!$I67*Int_Exchange_2!C$5/100*C$3,2),0)</f>
        <v>#VALUE!</v>
      </c>
      <c r="D50" s="2" t="e">
        <f ca="1">+IF(IFTA_Quarterly!$I67&gt;0,ROUND(IFTA_Quarterly!$I67*Int_Exchange_2!D$5/100*D$3,2),0)</f>
        <v>#VALUE!</v>
      </c>
      <c r="E50" s="2" t="e">
        <f ca="1">+IF(IFTA_Quarterly!$I67&gt;0,ROUND(IFTA_Quarterly!$I67*Int_Exchange_2!E$5/100*E$3,2),0)</f>
        <v>#VALUE!</v>
      </c>
      <c r="F50" s="2" t="e">
        <f ca="1">+IF(IFTA_Quarterly!$I67&gt;0,ROUND(IFTA_Quarterly!$I67*Int_Exchange_2!F$5/100*F$3,2),0)</f>
        <v>#VALUE!</v>
      </c>
      <c r="G50" s="2" t="e">
        <f ca="1">+IF(IFTA_Quarterly!$I67&gt;0,ROUND(IFTA_Quarterly!$I67*Int_Exchange_2!G$5/100*G$3,2),0)</f>
        <v>#VALUE!</v>
      </c>
      <c r="H50" s="2" t="e">
        <f ca="1">+IF(IFTA_Quarterly!$I67&gt;0,ROUND(IFTA_Quarterly!$I67*Int_Exchange_2!H$5/100*H$3,2),0)</f>
        <v>#VALUE!</v>
      </c>
      <c r="I50" s="2" t="e">
        <f ca="1">+IF(IFTA_Quarterly!$I67&gt;0,ROUND(IFTA_Quarterly!$I67*Int_Exchange_2!I$5/100*I$3,2),0)</f>
        <v>#VALUE!</v>
      </c>
      <c r="J50" s="2" t="e">
        <f ca="1">+IF(IFTA_Quarterly!$I67&gt;0,ROUND(IFTA_Quarterly!$I67*Int_Exchange_2!J$5/100*J$3,2),0)</f>
        <v>#VALUE!</v>
      </c>
      <c r="K50" s="2" t="e">
        <f ca="1">+IF(IFTA_Quarterly!$I67&gt;0,ROUND(IFTA_Quarterly!$I67*Int_Exchange_2!K$5/100*K$3,2),0)</f>
        <v>#VALUE!</v>
      </c>
      <c r="L50" s="2" t="e">
        <f ca="1">+IF(IFTA_Quarterly!$I67&gt;0,ROUND(IFTA_Quarterly!$I67*Int_Exchange_2!L$5/100*L$3,2),0)</f>
        <v>#VALUE!</v>
      </c>
      <c r="M50" s="2" t="e">
        <f ca="1">+IF(IFTA_Quarterly!$I67&gt;0,ROUND(IFTA_Quarterly!$I67*Int_Exchange_2!M$5/100*M$3,2),0)</f>
        <v>#VALUE!</v>
      </c>
      <c r="N50" s="2" t="e">
        <f ca="1">+IF(IFTA_Quarterly!$I67&gt;0,ROUND(IFTA_Quarterly!$I67*Int_Exchange_2!N$5/100*N$3,2),0)</f>
        <v>#VALUE!</v>
      </c>
      <c r="O50" s="2" t="e">
        <f ca="1">+IF(IFTA_Quarterly!$I67&gt;0,ROUND(IFTA_Quarterly!$I67*Int_Exchange_2!O$5/100*O$3,2),0)</f>
        <v>#VALUE!</v>
      </c>
      <c r="P50" s="2" t="e">
        <f ca="1">+IF(IFTA_Quarterly!$I67&gt;0,ROUND(IFTA_Quarterly!$I67*Int_Exchange_2!P$5/100*P$3,2),0)</f>
        <v>#VALUE!</v>
      </c>
      <c r="Q50" s="2" t="e">
        <f ca="1">+IF(IFTA_Quarterly!$I67&gt;0,ROUND(IFTA_Quarterly!$I67*Int_Exchange_2!Q$5/100*Q$3,2),0)</f>
        <v>#VALUE!</v>
      </c>
      <c r="R50" s="2" t="e">
        <f ca="1">+IF(IFTA_Quarterly!$I67&gt;0,ROUND(IFTA_Quarterly!$I67*Int_Exchange_2!R$5/100*R$3,2),0)</f>
        <v>#VALUE!</v>
      </c>
      <c r="S50" s="2" t="e">
        <f ca="1">+IF(IFTA_Quarterly!$I67&gt;0,ROUND(IFTA_Quarterly!$I67*Int_Exchange_2!S$5/100*S$3,2),0)</f>
        <v>#VALUE!</v>
      </c>
      <c r="T50" s="2" t="e">
        <f ca="1">+IF(IFTA_Quarterly!$I67&gt;0,ROUND(IFTA_Quarterly!$I67*Int_Exchange_2!T$5/100*T$3,2),0)</f>
        <v>#VALUE!</v>
      </c>
      <c r="U50" s="2" t="e">
        <f ca="1">+IF(IFTA_Quarterly!$I67&gt;0,ROUND(IFTA_Quarterly!$I67*Int_Exchange_2!U$5/100*U$3,2),0)</f>
        <v>#VALUE!</v>
      </c>
      <c r="V50" s="2" t="e">
        <f ca="1">+IF(IFTA_Quarterly!$I67&gt;0,ROUND(IFTA_Quarterly!$I67*Int_Exchange_2!V$5/100*V$3,2),0)</f>
        <v>#VALUE!</v>
      </c>
      <c r="W50" s="2" t="e">
        <f ca="1">+IF(IFTA_Quarterly!$I67&gt;0,ROUND(IFTA_Quarterly!$I67*Int_Exchange_2!W$5/100*W$3,2),0)</f>
        <v>#VALUE!</v>
      </c>
      <c r="X50" s="2" t="e">
        <f ca="1">+IF(IFTA_Quarterly!$I67&gt;0,ROUND(IFTA_Quarterly!$I67*Int_Exchange_2!X$5/100*X$3,2),0)</f>
        <v>#VALUE!</v>
      </c>
      <c r="Y50" s="2" t="e">
        <f ca="1">+IF(IFTA_Quarterly!$I67&gt;0,ROUND(IFTA_Quarterly!$I67*Int_Exchange_2!Y$5/100*Y$3,2),0)</f>
        <v>#VALUE!</v>
      </c>
      <c r="Z50" s="2" t="e">
        <f ca="1">+IF(IFTA_Quarterly!$I67&gt;0,ROUND(IFTA_Quarterly!$I67*Int_Exchange_2!Z$5/100*Z$3,2),0)</f>
        <v>#VALUE!</v>
      </c>
      <c r="AA50" s="2" t="e">
        <f ca="1">+IF(IFTA_Quarterly!$I67&gt;0,ROUND(IFTA_Quarterly!$I67*Int_Exchange_2!AA$5/100*AA$3,2),0)</f>
        <v>#VALUE!</v>
      </c>
      <c r="AB50" s="2" t="e">
        <f ca="1">+IF(IFTA_Quarterly!$I67&gt;0,ROUND(IFTA_Quarterly!$I67*Int_Exchange_2!AB$5/100*AB$3,2),0)</f>
        <v>#VALUE!</v>
      </c>
      <c r="AC50" s="2" t="e">
        <f ca="1">+IF(IFTA_Quarterly!$I67&gt;0,ROUND(IFTA_Quarterly!$I67*Int_Exchange_2!AC$5/100*AC$3,2),0)</f>
        <v>#VALUE!</v>
      </c>
      <c r="AD50" s="2" t="e">
        <f ca="1">+IF(IFTA_Quarterly!$I67&gt;0,ROUND(IFTA_Quarterly!$I67*Int_Exchange_2!AD$5/100*AD$3,2),0)</f>
        <v>#VALUE!</v>
      </c>
      <c r="AE50" s="2" t="e">
        <f ca="1">+IF(IFTA_Quarterly!$I67&gt;0,ROUND(IFTA_Quarterly!$I67*Int_Exchange_2!AE$5/100*AE$3,2),0)</f>
        <v>#VALUE!</v>
      </c>
      <c r="AF50" s="2" t="e">
        <f ca="1">+IF(IFTA_Quarterly!$I67&gt;0,ROUND(IFTA_Quarterly!$I67*Int_Exchange_2!AF$5/100*AF$3,2),0)</f>
        <v>#VALUE!</v>
      </c>
      <c r="AG50" s="2" t="e">
        <f ca="1">+IF(IFTA_Quarterly!$I67&gt;0,ROUND(IFTA_Quarterly!$I67*Int_Exchange_2!AG$5/100*AG$3,2),0)</f>
        <v>#VALUE!</v>
      </c>
      <c r="AH50" s="2" t="e">
        <f ca="1">+IF(IFTA_Quarterly!$I67&gt;0,ROUND(IFTA_Quarterly!$I67*Int_Exchange_2!AH$5/100*AH$3,2),0)</f>
        <v>#VALUE!</v>
      </c>
      <c r="AI50" s="2" t="e">
        <f ca="1">+IF(IFTA_Quarterly!$I67&gt;0,ROUND(IFTA_Quarterly!$I67*Int_Exchange_2!AI$5/100*AI$3,2),0)</f>
        <v>#VALUE!</v>
      </c>
      <c r="AJ50" s="2" t="e">
        <f ca="1">+IF(IFTA_Quarterly!$I67&gt;0,ROUND(IFTA_Quarterly!$I67*Int_Exchange_2!AJ$5/100*AJ$3,2),0)</f>
        <v>#VALUE!</v>
      </c>
      <c r="AK50" s="2" t="e">
        <f ca="1">+IF(IFTA_Quarterly!$I67&gt;0,ROUND(IFTA_Quarterly!$I67*Int_Exchange_2!AK$5/100*AK$3,2),0)</f>
        <v>#VALUE!</v>
      </c>
      <c r="AL50" s="2" t="e">
        <f ca="1">+IF(IFTA_Quarterly!$I67&gt;0,ROUND(IFTA_Quarterly!$I67*Int_Exchange_2!AL$5/100*AL$3,2),0)</f>
        <v>#VALUE!</v>
      </c>
    </row>
    <row r="51" spans="1:38" x14ac:dyDescent="0.25">
      <c r="A51" s="2" t="s">
        <v>64</v>
      </c>
      <c r="B51" s="2" t="str">
        <f t="shared" ca="1" si="44"/>
        <v/>
      </c>
      <c r="C51" s="2" t="e">
        <f ca="1">+IF(IFTA_Quarterly!$I68&gt;0,ROUND(IFTA_Quarterly!$I68*Int_Exchange_2!C$5/100*C$3,2),0)</f>
        <v>#VALUE!</v>
      </c>
      <c r="D51" s="2" t="e">
        <f ca="1">+IF(IFTA_Quarterly!$I68&gt;0,ROUND(IFTA_Quarterly!$I68*Int_Exchange_2!D$5/100*D$3,2),0)</f>
        <v>#VALUE!</v>
      </c>
      <c r="E51" s="2" t="e">
        <f ca="1">+IF(IFTA_Quarterly!$I68&gt;0,ROUND(IFTA_Quarterly!$I68*Int_Exchange_2!E$5/100*E$3,2),0)</f>
        <v>#VALUE!</v>
      </c>
      <c r="F51" s="2" t="e">
        <f ca="1">+IF(IFTA_Quarterly!$I68&gt;0,ROUND(IFTA_Quarterly!$I68*Int_Exchange_2!F$5/100*F$3,2),0)</f>
        <v>#VALUE!</v>
      </c>
      <c r="G51" s="2" t="e">
        <f ca="1">+IF(IFTA_Quarterly!$I68&gt;0,ROUND(IFTA_Quarterly!$I68*Int_Exchange_2!G$5/100*G$3,2),0)</f>
        <v>#VALUE!</v>
      </c>
      <c r="H51" s="2" t="e">
        <f ca="1">+IF(IFTA_Quarterly!$I68&gt;0,ROUND(IFTA_Quarterly!$I68*Int_Exchange_2!H$5/100*H$3,2),0)</f>
        <v>#VALUE!</v>
      </c>
      <c r="I51" s="2" t="e">
        <f ca="1">+IF(IFTA_Quarterly!$I68&gt;0,ROUND(IFTA_Quarterly!$I68*Int_Exchange_2!I$5/100*I$3,2),0)</f>
        <v>#VALUE!</v>
      </c>
      <c r="J51" s="2" t="e">
        <f ca="1">+IF(IFTA_Quarterly!$I68&gt;0,ROUND(IFTA_Quarterly!$I68*Int_Exchange_2!J$5/100*J$3,2),0)</f>
        <v>#VALUE!</v>
      </c>
      <c r="K51" s="2" t="e">
        <f ca="1">+IF(IFTA_Quarterly!$I68&gt;0,ROUND(IFTA_Quarterly!$I68*Int_Exchange_2!K$5/100*K$3,2),0)</f>
        <v>#VALUE!</v>
      </c>
      <c r="L51" s="2" t="e">
        <f ca="1">+IF(IFTA_Quarterly!$I68&gt;0,ROUND(IFTA_Quarterly!$I68*Int_Exchange_2!L$5/100*L$3,2),0)</f>
        <v>#VALUE!</v>
      </c>
      <c r="M51" s="2" t="e">
        <f ca="1">+IF(IFTA_Quarterly!$I68&gt;0,ROUND(IFTA_Quarterly!$I68*Int_Exchange_2!M$5/100*M$3,2),0)</f>
        <v>#VALUE!</v>
      </c>
      <c r="N51" s="2" t="e">
        <f ca="1">+IF(IFTA_Quarterly!$I68&gt;0,ROUND(IFTA_Quarterly!$I68*Int_Exchange_2!N$5/100*N$3,2),0)</f>
        <v>#VALUE!</v>
      </c>
      <c r="O51" s="2" t="e">
        <f ca="1">+IF(IFTA_Quarterly!$I68&gt;0,ROUND(IFTA_Quarterly!$I68*Int_Exchange_2!O$5/100*O$3,2),0)</f>
        <v>#VALUE!</v>
      </c>
      <c r="P51" s="2" t="e">
        <f ca="1">+IF(IFTA_Quarterly!$I68&gt;0,ROUND(IFTA_Quarterly!$I68*Int_Exchange_2!P$5/100*P$3,2),0)</f>
        <v>#VALUE!</v>
      </c>
      <c r="Q51" s="2" t="e">
        <f ca="1">+IF(IFTA_Quarterly!$I68&gt;0,ROUND(IFTA_Quarterly!$I68*Int_Exchange_2!Q$5/100*Q$3,2),0)</f>
        <v>#VALUE!</v>
      </c>
      <c r="R51" s="2" t="e">
        <f ca="1">+IF(IFTA_Quarterly!$I68&gt;0,ROUND(IFTA_Quarterly!$I68*Int_Exchange_2!R$5/100*R$3,2),0)</f>
        <v>#VALUE!</v>
      </c>
      <c r="S51" s="2" t="e">
        <f ca="1">+IF(IFTA_Quarterly!$I68&gt;0,ROUND(IFTA_Quarterly!$I68*Int_Exchange_2!S$5/100*S$3,2),0)</f>
        <v>#VALUE!</v>
      </c>
      <c r="T51" s="2" t="e">
        <f ca="1">+IF(IFTA_Quarterly!$I68&gt;0,ROUND(IFTA_Quarterly!$I68*Int_Exchange_2!T$5/100*T$3,2),0)</f>
        <v>#VALUE!</v>
      </c>
      <c r="U51" s="2" t="e">
        <f ca="1">+IF(IFTA_Quarterly!$I68&gt;0,ROUND(IFTA_Quarterly!$I68*Int_Exchange_2!U$5/100*U$3,2),0)</f>
        <v>#VALUE!</v>
      </c>
      <c r="V51" s="2" t="e">
        <f ca="1">+IF(IFTA_Quarterly!$I68&gt;0,ROUND(IFTA_Quarterly!$I68*Int_Exchange_2!V$5/100*V$3,2),0)</f>
        <v>#VALUE!</v>
      </c>
      <c r="W51" s="2" t="e">
        <f ca="1">+IF(IFTA_Quarterly!$I68&gt;0,ROUND(IFTA_Quarterly!$I68*Int_Exchange_2!W$5/100*W$3,2),0)</f>
        <v>#VALUE!</v>
      </c>
      <c r="X51" s="2" t="e">
        <f ca="1">+IF(IFTA_Quarterly!$I68&gt;0,ROUND(IFTA_Quarterly!$I68*Int_Exchange_2!X$5/100*X$3,2),0)</f>
        <v>#VALUE!</v>
      </c>
      <c r="Y51" s="2" t="e">
        <f ca="1">+IF(IFTA_Quarterly!$I68&gt;0,ROUND(IFTA_Quarterly!$I68*Int_Exchange_2!Y$5/100*Y$3,2),0)</f>
        <v>#VALUE!</v>
      </c>
      <c r="Z51" s="2" t="e">
        <f ca="1">+IF(IFTA_Quarterly!$I68&gt;0,ROUND(IFTA_Quarterly!$I68*Int_Exchange_2!Z$5/100*Z$3,2),0)</f>
        <v>#VALUE!</v>
      </c>
      <c r="AA51" s="2" t="e">
        <f ca="1">+IF(IFTA_Quarterly!$I68&gt;0,ROUND(IFTA_Quarterly!$I68*Int_Exchange_2!AA$5/100*AA$3,2),0)</f>
        <v>#VALUE!</v>
      </c>
      <c r="AB51" s="2" t="e">
        <f ca="1">+IF(IFTA_Quarterly!$I68&gt;0,ROUND(IFTA_Quarterly!$I68*Int_Exchange_2!AB$5/100*AB$3,2),0)</f>
        <v>#VALUE!</v>
      </c>
      <c r="AC51" s="2" t="e">
        <f ca="1">+IF(IFTA_Quarterly!$I68&gt;0,ROUND(IFTA_Quarterly!$I68*Int_Exchange_2!AC$5/100*AC$3,2),0)</f>
        <v>#VALUE!</v>
      </c>
      <c r="AD51" s="2" t="e">
        <f ca="1">+IF(IFTA_Quarterly!$I68&gt;0,ROUND(IFTA_Quarterly!$I68*Int_Exchange_2!AD$5/100*AD$3,2),0)</f>
        <v>#VALUE!</v>
      </c>
      <c r="AE51" s="2" t="e">
        <f ca="1">+IF(IFTA_Quarterly!$I68&gt;0,ROUND(IFTA_Quarterly!$I68*Int_Exchange_2!AE$5/100*AE$3,2),0)</f>
        <v>#VALUE!</v>
      </c>
      <c r="AF51" s="2" t="e">
        <f ca="1">+IF(IFTA_Quarterly!$I68&gt;0,ROUND(IFTA_Quarterly!$I68*Int_Exchange_2!AF$5/100*AF$3,2),0)</f>
        <v>#VALUE!</v>
      </c>
      <c r="AG51" s="2" t="e">
        <f ca="1">+IF(IFTA_Quarterly!$I68&gt;0,ROUND(IFTA_Quarterly!$I68*Int_Exchange_2!AG$5/100*AG$3,2),0)</f>
        <v>#VALUE!</v>
      </c>
      <c r="AH51" s="2" t="e">
        <f ca="1">+IF(IFTA_Quarterly!$I68&gt;0,ROUND(IFTA_Quarterly!$I68*Int_Exchange_2!AH$5/100*AH$3,2),0)</f>
        <v>#VALUE!</v>
      </c>
      <c r="AI51" s="2" t="e">
        <f ca="1">+IF(IFTA_Quarterly!$I68&gt;0,ROUND(IFTA_Quarterly!$I68*Int_Exchange_2!AI$5/100*AI$3,2),0)</f>
        <v>#VALUE!</v>
      </c>
      <c r="AJ51" s="2" t="e">
        <f ca="1">+IF(IFTA_Quarterly!$I68&gt;0,ROUND(IFTA_Quarterly!$I68*Int_Exchange_2!AJ$5/100*AJ$3,2),0)</f>
        <v>#VALUE!</v>
      </c>
      <c r="AK51" s="2" t="e">
        <f ca="1">+IF(IFTA_Quarterly!$I68&gt;0,ROUND(IFTA_Quarterly!$I68*Int_Exchange_2!AK$5/100*AK$3,2),0)</f>
        <v>#VALUE!</v>
      </c>
      <c r="AL51" s="2" t="e">
        <f ca="1">+IF(IFTA_Quarterly!$I68&gt;0,ROUND(IFTA_Quarterly!$I68*Int_Exchange_2!AL$5/100*AL$3,2),0)</f>
        <v>#VALUE!</v>
      </c>
    </row>
    <row r="52" spans="1:38" x14ac:dyDescent="0.25">
      <c r="A52" s="2" t="s">
        <v>160</v>
      </c>
      <c r="B52" s="2" t="str">
        <f t="shared" ref="B52" ca="1" si="45">+IF(ISNUMBER(SUM(C52:BV52))=TRUE,ROUND(SUM(C52:BV52),2),"")</f>
        <v/>
      </c>
      <c r="C52" s="2" t="e">
        <f ca="1">+IF(IFTA_Quarterly!$I69&gt;0,ROUND(IFTA_Quarterly!$I69*Int_Exchange_2!C$5/100*C$3,2),0)</f>
        <v>#VALUE!</v>
      </c>
      <c r="D52" s="2" t="e">
        <f ca="1">+IF(IFTA_Quarterly!$I69&gt;0,ROUND(IFTA_Quarterly!$I69*Int_Exchange_2!D$5/100*D$3,2),0)</f>
        <v>#VALUE!</v>
      </c>
      <c r="E52" s="2" t="e">
        <f ca="1">+IF(IFTA_Quarterly!$I69&gt;0,ROUND(IFTA_Quarterly!$I69*Int_Exchange_2!E$5/100*E$3,2),0)</f>
        <v>#VALUE!</v>
      </c>
      <c r="F52" s="2" t="e">
        <f ca="1">+IF(IFTA_Quarterly!$I69&gt;0,ROUND(IFTA_Quarterly!$I69*Int_Exchange_2!F$5/100*F$3,2),0)</f>
        <v>#VALUE!</v>
      </c>
      <c r="G52" s="2" t="e">
        <f ca="1">+IF(IFTA_Quarterly!$I69&gt;0,ROUND(IFTA_Quarterly!$I69*Int_Exchange_2!G$5/100*G$3,2),0)</f>
        <v>#VALUE!</v>
      </c>
      <c r="H52" s="2" t="e">
        <f ca="1">+IF(IFTA_Quarterly!$I69&gt;0,ROUND(IFTA_Quarterly!$I69*Int_Exchange_2!H$5/100*H$3,2),0)</f>
        <v>#VALUE!</v>
      </c>
      <c r="I52" s="2" t="e">
        <f ca="1">+IF(IFTA_Quarterly!$I69&gt;0,ROUND(IFTA_Quarterly!$I69*Int_Exchange_2!I$5/100*I$3,2),0)</f>
        <v>#VALUE!</v>
      </c>
      <c r="J52" s="2" t="e">
        <f ca="1">+IF(IFTA_Quarterly!$I69&gt;0,ROUND(IFTA_Quarterly!$I69*Int_Exchange_2!J$5/100*J$3,2),0)</f>
        <v>#VALUE!</v>
      </c>
      <c r="K52" s="2" t="e">
        <f ca="1">+IF(IFTA_Quarterly!$I69&gt;0,ROUND(IFTA_Quarterly!$I69*Int_Exchange_2!K$5/100*K$3,2),0)</f>
        <v>#VALUE!</v>
      </c>
      <c r="L52" s="2" t="e">
        <f ca="1">+IF(IFTA_Quarterly!$I69&gt;0,ROUND(IFTA_Quarterly!$I69*Int_Exchange_2!L$5/100*L$3,2),0)</f>
        <v>#VALUE!</v>
      </c>
      <c r="M52" s="2" t="e">
        <f ca="1">+IF(IFTA_Quarterly!$I69&gt;0,ROUND(IFTA_Quarterly!$I69*Int_Exchange_2!M$5/100*M$3,2),0)</f>
        <v>#VALUE!</v>
      </c>
      <c r="N52" s="2" t="e">
        <f ca="1">+IF(IFTA_Quarterly!$I69&gt;0,ROUND(IFTA_Quarterly!$I69*Int_Exchange_2!N$5/100*N$3,2),0)</f>
        <v>#VALUE!</v>
      </c>
      <c r="O52" s="2" t="e">
        <f ca="1">+IF(IFTA_Quarterly!$I69&gt;0,ROUND(IFTA_Quarterly!$I69*Int_Exchange_2!O$5/100*O$3,2),0)</f>
        <v>#VALUE!</v>
      </c>
      <c r="P52" s="2" t="e">
        <f ca="1">+IF(IFTA_Quarterly!$I69&gt;0,ROUND(IFTA_Quarterly!$I69*Int_Exchange_2!P$5/100*P$3,2),0)</f>
        <v>#VALUE!</v>
      </c>
      <c r="Q52" s="2" t="e">
        <f ca="1">+IF(IFTA_Quarterly!$I69&gt;0,ROUND(IFTA_Quarterly!$I69*Int_Exchange_2!Q$5/100*Q$3,2),0)</f>
        <v>#VALUE!</v>
      </c>
      <c r="R52" s="2" t="e">
        <f ca="1">+IF(IFTA_Quarterly!$I69&gt;0,ROUND(IFTA_Quarterly!$I69*Int_Exchange_2!R$5/100*R$3,2),0)</f>
        <v>#VALUE!</v>
      </c>
      <c r="S52" s="2" t="e">
        <f ca="1">+IF(IFTA_Quarterly!$I69&gt;0,ROUND(IFTA_Quarterly!$I69*Int_Exchange_2!S$5/100*S$3,2),0)</f>
        <v>#VALUE!</v>
      </c>
      <c r="T52" s="2" t="e">
        <f ca="1">+IF(IFTA_Quarterly!$I69&gt;0,ROUND(IFTA_Quarterly!$I69*Int_Exchange_2!T$5/100*T$3,2),0)</f>
        <v>#VALUE!</v>
      </c>
      <c r="U52" s="2" t="e">
        <f ca="1">+IF(IFTA_Quarterly!$I69&gt;0,ROUND(IFTA_Quarterly!$I69*Int_Exchange_2!U$5/100*U$3,2),0)</f>
        <v>#VALUE!</v>
      </c>
      <c r="V52" s="2" t="e">
        <f ca="1">+IF(IFTA_Quarterly!$I69&gt;0,ROUND(IFTA_Quarterly!$I69*Int_Exchange_2!V$5/100*V$3,2),0)</f>
        <v>#VALUE!</v>
      </c>
      <c r="W52" s="2" t="e">
        <f ca="1">+IF(IFTA_Quarterly!$I69&gt;0,ROUND(IFTA_Quarterly!$I69*Int_Exchange_2!W$5/100*W$3,2),0)</f>
        <v>#VALUE!</v>
      </c>
      <c r="X52" s="2" t="e">
        <f ca="1">+IF(IFTA_Quarterly!$I69&gt;0,ROUND(IFTA_Quarterly!$I69*Int_Exchange_2!X$5/100*X$3,2),0)</f>
        <v>#VALUE!</v>
      </c>
      <c r="Y52" s="2" t="e">
        <f ca="1">+IF(IFTA_Quarterly!$I69&gt;0,ROUND(IFTA_Quarterly!$I69*Int_Exchange_2!Y$5/100*Y$3,2),0)</f>
        <v>#VALUE!</v>
      </c>
      <c r="Z52" s="2" t="e">
        <f ca="1">+IF(IFTA_Quarterly!$I69&gt;0,ROUND(IFTA_Quarterly!$I69*Int_Exchange_2!Z$5/100*Z$3,2),0)</f>
        <v>#VALUE!</v>
      </c>
      <c r="AA52" s="2" t="e">
        <f ca="1">+IF(IFTA_Quarterly!$I69&gt;0,ROUND(IFTA_Quarterly!$I69*Int_Exchange_2!AA$5/100*AA$3,2),0)</f>
        <v>#VALUE!</v>
      </c>
      <c r="AB52" s="2" t="e">
        <f ca="1">+IF(IFTA_Quarterly!$I69&gt;0,ROUND(IFTA_Quarterly!$I69*Int_Exchange_2!AB$5/100*AB$3,2),0)</f>
        <v>#VALUE!</v>
      </c>
      <c r="AC52" s="2" t="e">
        <f ca="1">+IF(IFTA_Quarterly!$I69&gt;0,ROUND(IFTA_Quarterly!$I69*Int_Exchange_2!AC$5/100*AC$3,2),0)</f>
        <v>#VALUE!</v>
      </c>
      <c r="AD52" s="2" t="e">
        <f ca="1">+IF(IFTA_Quarterly!$I69&gt;0,ROUND(IFTA_Quarterly!$I69*Int_Exchange_2!AD$5/100*AD$3,2),0)</f>
        <v>#VALUE!</v>
      </c>
      <c r="AE52" s="2" t="e">
        <f ca="1">+IF(IFTA_Quarterly!$I69&gt;0,ROUND(IFTA_Quarterly!$I69*Int_Exchange_2!AE$5/100*AE$3,2),0)</f>
        <v>#VALUE!</v>
      </c>
      <c r="AF52" s="2" t="e">
        <f ca="1">+IF(IFTA_Quarterly!$I69&gt;0,ROUND(IFTA_Quarterly!$I69*Int_Exchange_2!AF$5/100*AF$3,2),0)</f>
        <v>#VALUE!</v>
      </c>
      <c r="AG52" s="2" t="e">
        <f ca="1">+IF(IFTA_Quarterly!$I69&gt;0,ROUND(IFTA_Quarterly!$I69*Int_Exchange_2!AG$5/100*AG$3,2),0)</f>
        <v>#VALUE!</v>
      </c>
      <c r="AH52" s="2" t="e">
        <f ca="1">+IF(IFTA_Quarterly!$I69&gt;0,ROUND(IFTA_Quarterly!$I69*Int_Exchange_2!AH$5/100*AH$3,2),0)</f>
        <v>#VALUE!</v>
      </c>
      <c r="AI52" s="2" t="e">
        <f ca="1">+IF(IFTA_Quarterly!$I69&gt;0,ROUND(IFTA_Quarterly!$I69*Int_Exchange_2!AI$5/100*AI$3,2),0)</f>
        <v>#VALUE!</v>
      </c>
      <c r="AJ52" s="2" t="e">
        <f ca="1">+IF(IFTA_Quarterly!$I69&gt;0,ROUND(IFTA_Quarterly!$I69*Int_Exchange_2!AJ$5/100*AJ$3,2),0)</f>
        <v>#VALUE!</v>
      </c>
      <c r="AK52" s="2" t="e">
        <f ca="1">+IF(IFTA_Quarterly!$I69&gt;0,ROUND(IFTA_Quarterly!$I69*Int_Exchange_2!AK$5/100*AK$3,2),0)</f>
        <v>#VALUE!</v>
      </c>
      <c r="AL52" s="2" t="e">
        <f ca="1">+IF(IFTA_Quarterly!$I69&gt;0,ROUND(IFTA_Quarterly!$I69*Int_Exchange_2!AL$5/100*AL$3,2),0)</f>
        <v>#VALUE!</v>
      </c>
    </row>
    <row r="53" spans="1:38" x14ac:dyDescent="0.25">
      <c r="A53" s="2" t="s">
        <v>65</v>
      </c>
      <c r="B53" s="2" t="str">
        <f t="shared" ca="1" si="44"/>
        <v/>
      </c>
      <c r="C53" s="2" t="e">
        <f ca="1">+IF(IFTA_Quarterly!$I70&gt;0,ROUND(IFTA_Quarterly!$I70*Int_Exchange_2!C$5/100*C$3,2),0)</f>
        <v>#VALUE!</v>
      </c>
      <c r="D53" s="2" t="e">
        <f ca="1">+IF(IFTA_Quarterly!$I70&gt;0,ROUND(IFTA_Quarterly!$I70*Int_Exchange_2!D$5/100*D$3,2),0)</f>
        <v>#VALUE!</v>
      </c>
      <c r="E53" s="2" t="e">
        <f ca="1">+IF(IFTA_Quarterly!$I70&gt;0,ROUND(IFTA_Quarterly!$I70*Int_Exchange_2!E$5/100*E$3,2),0)</f>
        <v>#VALUE!</v>
      </c>
      <c r="F53" s="2" t="e">
        <f ca="1">+IF(IFTA_Quarterly!$I70&gt;0,ROUND(IFTA_Quarterly!$I70*Int_Exchange_2!F$5/100*F$3,2),0)</f>
        <v>#VALUE!</v>
      </c>
      <c r="G53" s="2" t="e">
        <f ca="1">+IF(IFTA_Quarterly!$I70&gt;0,ROUND(IFTA_Quarterly!$I70*Int_Exchange_2!G$5/100*G$3,2),0)</f>
        <v>#VALUE!</v>
      </c>
      <c r="H53" s="2" t="e">
        <f ca="1">+IF(IFTA_Quarterly!$I70&gt;0,ROUND(IFTA_Quarterly!$I70*Int_Exchange_2!H$5/100*H$3,2),0)</f>
        <v>#VALUE!</v>
      </c>
      <c r="I53" s="2" t="e">
        <f ca="1">+IF(IFTA_Quarterly!$I70&gt;0,ROUND(IFTA_Quarterly!$I70*Int_Exchange_2!I$5/100*I$3,2),0)</f>
        <v>#VALUE!</v>
      </c>
      <c r="J53" s="2" t="e">
        <f ca="1">+IF(IFTA_Quarterly!$I70&gt;0,ROUND(IFTA_Quarterly!$I70*Int_Exchange_2!J$5/100*J$3,2),0)</f>
        <v>#VALUE!</v>
      </c>
      <c r="K53" s="2" t="e">
        <f ca="1">+IF(IFTA_Quarterly!$I70&gt;0,ROUND(IFTA_Quarterly!$I70*Int_Exchange_2!K$5/100*K$3,2),0)</f>
        <v>#VALUE!</v>
      </c>
      <c r="L53" s="2" t="e">
        <f ca="1">+IF(IFTA_Quarterly!$I70&gt;0,ROUND(IFTA_Quarterly!$I70*Int_Exchange_2!L$5/100*L$3,2),0)</f>
        <v>#VALUE!</v>
      </c>
      <c r="M53" s="2" t="e">
        <f ca="1">+IF(IFTA_Quarterly!$I70&gt;0,ROUND(IFTA_Quarterly!$I70*Int_Exchange_2!M$5/100*M$3,2),0)</f>
        <v>#VALUE!</v>
      </c>
      <c r="N53" s="2" t="e">
        <f ca="1">+IF(IFTA_Quarterly!$I70&gt;0,ROUND(IFTA_Quarterly!$I70*Int_Exchange_2!N$5/100*N$3,2),0)</f>
        <v>#VALUE!</v>
      </c>
      <c r="O53" s="2" t="e">
        <f ca="1">+IF(IFTA_Quarterly!$I70&gt;0,ROUND(IFTA_Quarterly!$I70*Int_Exchange_2!O$5/100*O$3,2),0)</f>
        <v>#VALUE!</v>
      </c>
      <c r="P53" s="2" t="e">
        <f ca="1">+IF(IFTA_Quarterly!$I70&gt;0,ROUND(IFTA_Quarterly!$I70*Int_Exchange_2!P$5/100*P$3,2),0)</f>
        <v>#VALUE!</v>
      </c>
      <c r="Q53" s="2" t="e">
        <f ca="1">+IF(IFTA_Quarterly!$I70&gt;0,ROUND(IFTA_Quarterly!$I70*Int_Exchange_2!Q$5/100*Q$3,2),0)</f>
        <v>#VALUE!</v>
      </c>
      <c r="R53" s="2" t="e">
        <f ca="1">+IF(IFTA_Quarterly!$I70&gt;0,ROUND(IFTA_Quarterly!$I70*Int_Exchange_2!R$5/100*R$3,2),0)</f>
        <v>#VALUE!</v>
      </c>
      <c r="S53" s="2" t="e">
        <f ca="1">+IF(IFTA_Quarterly!$I70&gt;0,ROUND(IFTA_Quarterly!$I70*Int_Exchange_2!S$5/100*S$3,2),0)</f>
        <v>#VALUE!</v>
      </c>
      <c r="T53" s="2" t="e">
        <f ca="1">+IF(IFTA_Quarterly!$I70&gt;0,ROUND(IFTA_Quarterly!$I70*Int_Exchange_2!T$5/100*T$3,2),0)</f>
        <v>#VALUE!</v>
      </c>
      <c r="U53" s="2" t="e">
        <f ca="1">+IF(IFTA_Quarterly!$I70&gt;0,ROUND(IFTA_Quarterly!$I70*Int_Exchange_2!U$5/100*U$3,2),0)</f>
        <v>#VALUE!</v>
      </c>
      <c r="V53" s="2" t="e">
        <f ca="1">+IF(IFTA_Quarterly!$I70&gt;0,ROUND(IFTA_Quarterly!$I70*Int_Exchange_2!V$5/100*V$3,2),0)</f>
        <v>#VALUE!</v>
      </c>
      <c r="W53" s="2" t="e">
        <f ca="1">+IF(IFTA_Quarterly!$I70&gt;0,ROUND(IFTA_Quarterly!$I70*Int_Exchange_2!W$5/100*W$3,2),0)</f>
        <v>#VALUE!</v>
      </c>
      <c r="X53" s="2" t="e">
        <f ca="1">+IF(IFTA_Quarterly!$I70&gt;0,ROUND(IFTA_Quarterly!$I70*Int_Exchange_2!X$5/100*X$3,2),0)</f>
        <v>#VALUE!</v>
      </c>
      <c r="Y53" s="2" t="e">
        <f ca="1">+IF(IFTA_Quarterly!$I70&gt;0,ROUND(IFTA_Quarterly!$I70*Int_Exchange_2!Y$5/100*Y$3,2),0)</f>
        <v>#VALUE!</v>
      </c>
      <c r="Z53" s="2" t="e">
        <f ca="1">+IF(IFTA_Quarterly!$I70&gt;0,ROUND(IFTA_Quarterly!$I70*Int_Exchange_2!Z$5/100*Z$3,2),0)</f>
        <v>#VALUE!</v>
      </c>
      <c r="AA53" s="2" t="e">
        <f ca="1">+IF(IFTA_Quarterly!$I70&gt;0,ROUND(IFTA_Quarterly!$I70*Int_Exchange_2!AA$5/100*AA$3,2),0)</f>
        <v>#VALUE!</v>
      </c>
      <c r="AB53" s="2" t="e">
        <f ca="1">+IF(IFTA_Quarterly!$I70&gt;0,ROUND(IFTA_Quarterly!$I70*Int_Exchange_2!AB$5/100*AB$3,2),0)</f>
        <v>#VALUE!</v>
      </c>
      <c r="AC53" s="2" t="e">
        <f ca="1">+IF(IFTA_Quarterly!$I70&gt;0,ROUND(IFTA_Quarterly!$I70*Int_Exchange_2!AC$5/100*AC$3,2),0)</f>
        <v>#VALUE!</v>
      </c>
      <c r="AD53" s="2" t="e">
        <f ca="1">+IF(IFTA_Quarterly!$I70&gt;0,ROUND(IFTA_Quarterly!$I70*Int_Exchange_2!AD$5/100*AD$3,2),0)</f>
        <v>#VALUE!</v>
      </c>
      <c r="AE53" s="2" t="e">
        <f ca="1">+IF(IFTA_Quarterly!$I70&gt;0,ROUND(IFTA_Quarterly!$I70*Int_Exchange_2!AE$5/100*AE$3,2),0)</f>
        <v>#VALUE!</v>
      </c>
      <c r="AF53" s="2" t="e">
        <f ca="1">+IF(IFTA_Quarterly!$I70&gt;0,ROUND(IFTA_Quarterly!$I70*Int_Exchange_2!AF$5/100*AF$3,2),0)</f>
        <v>#VALUE!</v>
      </c>
      <c r="AG53" s="2" t="e">
        <f ca="1">+IF(IFTA_Quarterly!$I70&gt;0,ROUND(IFTA_Quarterly!$I70*Int_Exchange_2!AG$5/100*AG$3,2),0)</f>
        <v>#VALUE!</v>
      </c>
      <c r="AH53" s="2" t="e">
        <f ca="1">+IF(IFTA_Quarterly!$I70&gt;0,ROUND(IFTA_Quarterly!$I70*Int_Exchange_2!AH$5/100*AH$3,2),0)</f>
        <v>#VALUE!</v>
      </c>
      <c r="AI53" s="2" t="e">
        <f ca="1">+IF(IFTA_Quarterly!$I70&gt;0,ROUND(IFTA_Quarterly!$I70*Int_Exchange_2!AI$5/100*AI$3,2),0)</f>
        <v>#VALUE!</v>
      </c>
      <c r="AJ53" s="2" t="e">
        <f ca="1">+IF(IFTA_Quarterly!$I70&gt;0,ROUND(IFTA_Quarterly!$I70*Int_Exchange_2!AJ$5/100*AJ$3,2),0)</f>
        <v>#VALUE!</v>
      </c>
      <c r="AK53" s="2" t="e">
        <f ca="1">+IF(IFTA_Quarterly!$I70&gt;0,ROUND(IFTA_Quarterly!$I70*Int_Exchange_2!AK$5/100*AK$3,2),0)</f>
        <v>#VALUE!</v>
      </c>
      <c r="AL53" s="2" t="e">
        <f ca="1">+IF(IFTA_Quarterly!$I70&gt;0,ROUND(IFTA_Quarterly!$I70*Int_Exchange_2!AL$5/100*AL$3,2),0)</f>
        <v>#VALUE!</v>
      </c>
    </row>
    <row r="54" spans="1:38" x14ac:dyDescent="0.25">
      <c r="A54" s="2" t="s">
        <v>66</v>
      </c>
      <c r="B54" s="2" t="str">
        <f t="shared" ca="1" si="44"/>
        <v/>
      </c>
      <c r="C54" s="2" t="e">
        <f ca="1">+IF(IFTA_Quarterly!$I71&gt;0,ROUND(IFTA_Quarterly!$I71*Int_Exchange_2!C$5/100*C$3,2),0)</f>
        <v>#VALUE!</v>
      </c>
      <c r="D54" s="2" t="e">
        <f ca="1">+IF(IFTA_Quarterly!$I71&gt;0,ROUND(IFTA_Quarterly!$I71*Int_Exchange_2!D$5/100*D$3,2),0)</f>
        <v>#VALUE!</v>
      </c>
      <c r="E54" s="2" t="e">
        <f ca="1">+IF(IFTA_Quarterly!$I71&gt;0,ROUND(IFTA_Quarterly!$I71*Int_Exchange_2!E$5/100*E$3,2),0)</f>
        <v>#VALUE!</v>
      </c>
      <c r="F54" s="2" t="e">
        <f ca="1">+IF(IFTA_Quarterly!$I71&gt;0,ROUND(IFTA_Quarterly!$I71*Int_Exchange_2!F$5/100*F$3,2),0)</f>
        <v>#VALUE!</v>
      </c>
      <c r="G54" s="2" t="e">
        <f ca="1">+IF(IFTA_Quarterly!$I71&gt;0,ROUND(IFTA_Quarterly!$I71*Int_Exchange_2!G$5/100*G$3,2),0)</f>
        <v>#VALUE!</v>
      </c>
      <c r="H54" s="2" t="e">
        <f ca="1">+IF(IFTA_Quarterly!$I71&gt;0,ROUND(IFTA_Quarterly!$I71*Int_Exchange_2!H$5/100*H$3,2),0)</f>
        <v>#VALUE!</v>
      </c>
      <c r="I54" s="2" t="e">
        <f ca="1">+IF(IFTA_Quarterly!$I71&gt;0,ROUND(IFTA_Quarterly!$I71*Int_Exchange_2!I$5/100*I$3,2),0)</f>
        <v>#VALUE!</v>
      </c>
      <c r="J54" s="2" t="e">
        <f ca="1">+IF(IFTA_Quarterly!$I71&gt;0,ROUND(IFTA_Quarterly!$I71*Int_Exchange_2!J$5/100*J$3,2),0)</f>
        <v>#VALUE!</v>
      </c>
      <c r="K54" s="2" t="e">
        <f ca="1">+IF(IFTA_Quarterly!$I71&gt;0,ROUND(IFTA_Quarterly!$I71*Int_Exchange_2!K$5/100*K$3,2),0)</f>
        <v>#VALUE!</v>
      </c>
      <c r="L54" s="2" t="e">
        <f ca="1">+IF(IFTA_Quarterly!$I71&gt;0,ROUND(IFTA_Quarterly!$I71*Int_Exchange_2!L$5/100*L$3,2),0)</f>
        <v>#VALUE!</v>
      </c>
      <c r="M54" s="2" t="e">
        <f ca="1">+IF(IFTA_Quarterly!$I71&gt;0,ROUND(IFTA_Quarterly!$I71*Int_Exchange_2!M$5/100*M$3,2),0)</f>
        <v>#VALUE!</v>
      </c>
      <c r="N54" s="2" t="e">
        <f ca="1">+IF(IFTA_Quarterly!$I71&gt;0,ROUND(IFTA_Quarterly!$I71*Int_Exchange_2!N$5/100*N$3,2),0)</f>
        <v>#VALUE!</v>
      </c>
      <c r="O54" s="2" t="e">
        <f ca="1">+IF(IFTA_Quarterly!$I71&gt;0,ROUND(IFTA_Quarterly!$I71*Int_Exchange_2!O$5/100*O$3,2),0)</f>
        <v>#VALUE!</v>
      </c>
      <c r="P54" s="2" t="e">
        <f ca="1">+IF(IFTA_Quarterly!$I71&gt;0,ROUND(IFTA_Quarterly!$I71*Int_Exchange_2!P$5/100*P$3,2),0)</f>
        <v>#VALUE!</v>
      </c>
      <c r="Q54" s="2" t="e">
        <f ca="1">+IF(IFTA_Quarterly!$I71&gt;0,ROUND(IFTA_Quarterly!$I71*Int_Exchange_2!Q$5/100*Q$3,2),0)</f>
        <v>#VALUE!</v>
      </c>
      <c r="R54" s="2" t="e">
        <f ca="1">+IF(IFTA_Quarterly!$I71&gt;0,ROUND(IFTA_Quarterly!$I71*Int_Exchange_2!R$5/100*R$3,2),0)</f>
        <v>#VALUE!</v>
      </c>
      <c r="S54" s="2" t="e">
        <f ca="1">+IF(IFTA_Quarterly!$I71&gt;0,ROUND(IFTA_Quarterly!$I71*Int_Exchange_2!S$5/100*S$3,2),0)</f>
        <v>#VALUE!</v>
      </c>
      <c r="T54" s="2" t="e">
        <f ca="1">+IF(IFTA_Quarterly!$I71&gt;0,ROUND(IFTA_Quarterly!$I71*Int_Exchange_2!T$5/100*T$3,2),0)</f>
        <v>#VALUE!</v>
      </c>
      <c r="U54" s="2" t="e">
        <f ca="1">+IF(IFTA_Quarterly!$I71&gt;0,ROUND(IFTA_Quarterly!$I71*Int_Exchange_2!U$5/100*U$3,2),0)</f>
        <v>#VALUE!</v>
      </c>
      <c r="V54" s="2" t="e">
        <f ca="1">+IF(IFTA_Quarterly!$I71&gt;0,ROUND(IFTA_Quarterly!$I71*Int_Exchange_2!V$5/100*V$3,2),0)</f>
        <v>#VALUE!</v>
      </c>
      <c r="W54" s="2" t="e">
        <f ca="1">+IF(IFTA_Quarterly!$I71&gt;0,ROUND(IFTA_Quarterly!$I71*Int_Exchange_2!W$5/100*W$3,2),0)</f>
        <v>#VALUE!</v>
      </c>
      <c r="X54" s="2" t="e">
        <f ca="1">+IF(IFTA_Quarterly!$I71&gt;0,ROUND(IFTA_Quarterly!$I71*Int_Exchange_2!X$5/100*X$3,2),0)</f>
        <v>#VALUE!</v>
      </c>
      <c r="Y54" s="2" t="e">
        <f ca="1">+IF(IFTA_Quarterly!$I71&gt;0,ROUND(IFTA_Quarterly!$I71*Int_Exchange_2!Y$5/100*Y$3,2),0)</f>
        <v>#VALUE!</v>
      </c>
      <c r="Z54" s="2" t="e">
        <f ca="1">+IF(IFTA_Quarterly!$I71&gt;0,ROUND(IFTA_Quarterly!$I71*Int_Exchange_2!Z$5/100*Z$3,2),0)</f>
        <v>#VALUE!</v>
      </c>
      <c r="AA54" s="2" t="e">
        <f ca="1">+IF(IFTA_Quarterly!$I71&gt;0,ROUND(IFTA_Quarterly!$I71*Int_Exchange_2!AA$5/100*AA$3,2),0)</f>
        <v>#VALUE!</v>
      </c>
      <c r="AB54" s="2" t="e">
        <f ca="1">+IF(IFTA_Quarterly!$I71&gt;0,ROUND(IFTA_Quarterly!$I71*Int_Exchange_2!AB$5/100*AB$3,2),0)</f>
        <v>#VALUE!</v>
      </c>
      <c r="AC54" s="2" t="e">
        <f ca="1">+IF(IFTA_Quarterly!$I71&gt;0,ROUND(IFTA_Quarterly!$I71*Int_Exchange_2!AC$5/100*AC$3,2),0)</f>
        <v>#VALUE!</v>
      </c>
      <c r="AD54" s="2" t="e">
        <f ca="1">+IF(IFTA_Quarterly!$I71&gt;0,ROUND(IFTA_Quarterly!$I71*Int_Exchange_2!AD$5/100*AD$3,2),0)</f>
        <v>#VALUE!</v>
      </c>
      <c r="AE54" s="2" t="e">
        <f ca="1">+IF(IFTA_Quarterly!$I71&gt;0,ROUND(IFTA_Quarterly!$I71*Int_Exchange_2!AE$5/100*AE$3,2),0)</f>
        <v>#VALUE!</v>
      </c>
      <c r="AF54" s="2" t="e">
        <f ca="1">+IF(IFTA_Quarterly!$I71&gt;0,ROUND(IFTA_Quarterly!$I71*Int_Exchange_2!AF$5/100*AF$3,2),0)</f>
        <v>#VALUE!</v>
      </c>
      <c r="AG54" s="2" t="e">
        <f ca="1">+IF(IFTA_Quarterly!$I71&gt;0,ROUND(IFTA_Quarterly!$I71*Int_Exchange_2!AG$5/100*AG$3,2),0)</f>
        <v>#VALUE!</v>
      </c>
      <c r="AH54" s="2" t="e">
        <f ca="1">+IF(IFTA_Quarterly!$I71&gt;0,ROUND(IFTA_Quarterly!$I71*Int_Exchange_2!AH$5/100*AH$3,2),0)</f>
        <v>#VALUE!</v>
      </c>
      <c r="AI54" s="2" t="e">
        <f ca="1">+IF(IFTA_Quarterly!$I71&gt;0,ROUND(IFTA_Quarterly!$I71*Int_Exchange_2!AI$5/100*AI$3,2),0)</f>
        <v>#VALUE!</v>
      </c>
      <c r="AJ54" s="2" t="e">
        <f ca="1">+IF(IFTA_Quarterly!$I71&gt;0,ROUND(IFTA_Quarterly!$I71*Int_Exchange_2!AJ$5/100*AJ$3,2),0)</f>
        <v>#VALUE!</v>
      </c>
      <c r="AK54" s="2" t="e">
        <f ca="1">+IF(IFTA_Quarterly!$I71&gt;0,ROUND(IFTA_Quarterly!$I71*Int_Exchange_2!AK$5/100*AK$3,2),0)</f>
        <v>#VALUE!</v>
      </c>
      <c r="AL54" s="2" t="e">
        <f ca="1">+IF(IFTA_Quarterly!$I71&gt;0,ROUND(IFTA_Quarterly!$I71*Int_Exchange_2!AL$5/100*AL$3,2),0)</f>
        <v>#VALUE!</v>
      </c>
    </row>
    <row r="55" spans="1:38" x14ac:dyDescent="0.25">
      <c r="A55" s="2" t="s">
        <v>67</v>
      </c>
      <c r="B55" s="2" t="str">
        <f t="shared" ca="1" si="44"/>
        <v/>
      </c>
      <c r="C55" s="2" t="e">
        <f ca="1">+IF(IFTA_Quarterly!$I72&gt;0,ROUND(IFTA_Quarterly!$I72*Int_Exchange_2!C$5/100*C$3,2),0)</f>
        <v>#VALUE!</v>
      </c>
      <c r="D55" s="2" t="e">
        <f ca="1">+IF(IFTA_Quarterly!$I72&gt;0,ROUND(IFTA_Quarterly!$I72*Int_Exchange_2!D$5/100*D$3,2),0)</f>
        <v>#VALUE!</v>
      </c>
      <c r="E55" s="2" t="e">
        <f ca="1">+IF(IFTA_Quarterly!$I72&gt;0,ROUND(IFTA_Quarterly!$I72*Int_Exchange_2!E$5/100*E$3,2),0)</f>
        <v>#VALUE!</v>
      </c>
      <c r="F55" s="2" t="e">
        <f ca="1">+IF(IFTA_Quarterly!$I72&gt;0,ROUND(IFTA_Quarterly!$I72*Int_Exchange_2!F$5/100*F$3,2),0)</f>
        <v>#VALUE!</v>
      </c>
      <c r="G55" s="2" t="e">
        <f ca="1">+IF(IFTA_Quarterly!$I72&gt;0,ROUND(IFTA_Quarterly!$I72*Int_Exchange_2!G$5/100*G$3,2),0)</f>
        <v>#VALUE!</v>
      </c>
      <c r="H55" s="2" t="e">
        <f ca="1">+IF(IFTA_Quarterly!$I72&gt;0,ROUND(IFTA_Quarterly!$I72*Int_Exchange_2!H$5/100*H$3,2),0)</f>
        <v>#VALUE!</v>
      </c>
      <c r="I55" s="2" t="e">
        <f ca="1">+IF(IFTA_Quarterly!$I72&gt;0,ROUND(IFTA_Quarterly!$I72*Int_Exchange_2!I$5/100*I$3,2),0)</f>
        <v>#VALUE!</v>
      </c>
      <c r="J55" s="2" t="e">
        <f ca="1">+IF(IFTA_Quarterly!$I72&gt;0,ROUND(IFTA_Quarterly!$I72*Int_Exchange_2!J$5/100*J$3,2),0)</f>
        <v>#VALUE!</v>
      </c>
      <c r="K55" s="2" t="e">
        <f ca="1">+IF(IFTA_Quarterly!$I72&gt;0,ROUND(IFTA_Quarterly!$I72*Int_Exchange_2!K$5/100*K$3,2),0)</f>
        <v>#VALUE!</v>
      </c>
      <c r="L55" s="2" t="e">
        <f ca="1">+IF(IFTA_Quarterly!$I72&gt;0,ROUND(IFTA_Quarterly!$I72*Int_Exchange_2!L$5/100*L$3,2),0)</f>
        <v>#VALUE!</v>
      </c>
      <c r="M55" s="2" t="e">
        <f ca="1">+IF(IFTA_Quarterly!$I72&gt;0,ROUND(IFTA_Quarterly!$I72*Int_Exchange_2!M$5/100*M$3,2),0)</f>
        <v>#VALUE!</v>
      </c>
      <c r="N55" s="2" t="e">
        <f ca="1">+IF(IFTA_Quarterly!$I72&gt;0,ROUND(IFTA_Quarterly!$I72*Int_Exchange_2!N$5/100*N$3,2),0)</f>
        <v>#VALUE!</v>
      </c>
      <c r="O55" s="2" t="e">
        <f ca="1">+IF(IFTA_Quarterly!$I72&gt;0,ROUND(IFTA_Quarterly!$I72*Int_Exchange_2!O$5/100*O$3,2),0)</f>
        <v>#VALUE!</v>
      </c>
      <c r="P55" s="2" t="e">
        <f ca="1">+IF(IFTA_Quarterly!$I72&gt;0,ROUND(IFTA_Quarterly!$I72*Int_Exchange_2!P$5/100*P$3,2),0)</f>
        <v>#VALUE!</v>
      </c>
      <c r="Q55" s="2" t="e">
        <f ca="1">+IF(IFTA_Quarterly!$I72&gt;0,ROUND(IFTA_Quarterly!$I72*Int_Exchange_2!Q$5/100*Q$3,2),0)</f>
        <v>#VALUE!</v>
      </c>
      <c r="R55" s="2" t="e">
        <f ca="1">+IF(IFTA_Quarterly!$I72&gt;0,ROUND(IFTA_Quarterly!$I72*Int_Exchange_2!R$5/100*R$3,2),0)</f>
        <v>#VALUE!</v>
      </c>
      <c r="S55" s="2" t="e">
        <f ca="1">+IF(IFTA_Quarterly!$I72&gt;0,ROUND(IFTA_Quarterly!$I72*Int_Exchange_2!S$5/100*S$3,2),0)</f>
        <v>#VALUE!</v>
      </c>
      <c r="T55" s="2" t="e">
        <f ca="1">+IF(IFTA_Quarterly!$I72&gt;0,ROUND(IFTA_Quarterly!$I72*Int_Exchange_2!T$5/100*T$3,2),0)</f>
        <v>#VALUE!</v>
      </c>
      <c r="U55" s="2" t="e">
        <f ca="1">+IF(IFTA_Quarterly!$I72&gt;0,ROUND(IFTA_Quarterly!$I72*Int_Exchange_2!U$5/100*U$3,2),0)</f>
        <v>#VALUE!</v>
      </c>
      <c r="V55" s="2" t="e">
        <f ca="1">+IF(IFTA_Quarterly!$I72&gt;0,ROUND(IFTA_Quarterly!$I72*Int_Exchange_2!V$5/100*V$3,2),0)</f>
        <v>#VALUE!</v>
      </c>
      <c r="W55" s="2" t="e">
        <f ca="1">+IF(IFTA_Quarterly!$I72&gt;0,ROUND(IFTA_Quarterly!$I72*Int_Exchange_2!W$5/100*W$3,2),0)</f>
        <v>#VALUE!</v>
      </c>
      <c r="X55" s="2" t="e">
        <f ca="1">+IF(IFTA_Quarterly!$I72&gt;0,ROUND(IFTA_Quarterly!$I72*Int_Exchange_2!X$5/100*X$3,2),0)</f>
        <v>#VALUE!</v>
      </c>
      <c r="Y55" s="2" t="e">
        <f ca="1">+IF(IFTA_Quarterly!$I72&gt;0,ROUND(IFTA_Quarterly!$I72*Int_Exchange_2!Y$5/100*Y$3,2),0)</f>
        <v>#VALUE!</v>
      </c>
      <c r="Z55" s="2" t="e">
        <f ca="1">+IF(IFTA_Quarterly!$I72&gt;0,ROUND(IFTA_Quarterly!$I72*Int_Exchange_2!Z$5/100*Z$3,2),0)</f>
        <v>#VALUE!</v>
      </c>
      <c r="AA55" s="2" t="e">
        <f ca="1">+IF(IFTA_Quarterly!$I72&gt;0,ROUND(IFTA_Quarterly!$I72*Int_Exchange_2!AA$5/100*AA$3,2),0)</f>
        <v>#VALUE!</v>
      </c>
      <c r="AB55" s="2" t="e">
        <f ca="1">+IF(IFTA_Quarterly!$I72&gt;0,ROUND(IFTA_Quarterly!$I72*Int_Exchange_2!AB$5/100*AB$3,2),0)</f>
        <v>#VALUE!</v>
      </c>
      <c r="AC55" s="2" t="e">
        <f ca="1">+IF(IFTA_Quarterly!$I72&gt;0,ROUND(IFTA_Quarterly!$I72*Int_Exchange_2!AC$5/100*AC$3,2),0)</f>
        <v>#VALUE!</v>
      </c>
      <c r="AD55" s="2" t="e">
        <f ca="1">+IF(IFTA_Quarterly!$I72&gt;0,ROUND(IFTA_Quarterly!$I72*Int_Exchange_2!AD$5/100*AD$3,2),0)</f>
        <v>#VALUE!</v>
      </c>
      <c r="AE55" s="2" t="e">
        <f ca="1">+IF(IFTA_Quarterly!$I72&gt;0,ROUND(IFTA_Quarterly!$I72*Int_Exchange_2!AE$5/100*AE$3,2),0)</f>
        <v>#VALUE!</v>
      </c>
      <c r="AF55" s="2" t="e">
        <f ca="1">+IF(IFTA_Quarterly!$I72&gt;0,ROUND(IFTA_Quarterly!$I72*Int_Exchange_2!AF$5/100*AF$3,2),0)</f>
        <v>#VALUE!</v>
      </c>
      <c r="AG55" s="2" t="e">
        <f ca="1">+IF(IFTA_Quarterly!$I72&gt;0,ROUND(IFTA_Quarterly!$I72*Int_Exchange_2!AG$5/100*AG$3,2),0)</f>
        <v>#VALUE!</v>
      </c>
      <c r="AH55" s="2" t="e">
        <f ca="1">+IF(IFTA_Quarterly!$I72&gt;0,ROUND(IFTA_Quarterly!$I72*Int_Exchange_2!AH$5/100*AH$3,2),0)</f>
        <v>#VALUE!</v>
      </c>
      <c r="AI55" s="2" t="e">
        <f ca="1">+IF(IFTA_Quarterly!$I72&gt;0,ROUND(IFTA_Quarterly!$I72*Int_Exchange_2!AI$5/100*AI$3,2),0)</f>
        <v>#VALUE!</v>
      </c>
      <c r="AJ55" s="2" t="e">
        <f ca="1">+IF(IFTA_Quarterly!$I72&gt;0,ROUND(IFTA_Quarterly!$I72*Int_Exchange_2!AJ$5/100*AJ$3,2),0)</f>
        <v>#VALUE!</v>
      </c>
      <c r="AK55" s="2" t="e">
        <f ca="1">+IF(IFTA_Quarterly!$I72&gt;0,ROUND(IFTA_Quarterly!$I72*Int_Exchange_2!AK$5/100*AK$3,2),0)</f>
        <v>#VALUE!</v>
      </c>
      <c r="AL55" s="2" t="e">
        <f ca="1">+IF(IFTA_Quarterly!$I72&gt;0,ROUND(IFTA_Quarterly!$I72*Int_Exchange_2!AL$5/100*AL$3,2),0)</f>
        <v>#VALUE!</v>
      </c>
    </row>
    <row r="56" spans="1:38" x14ac:dyDescent="0.25">
      <c r="A56" s="2" t="s">
        <v>68</v>
      </c>
      <c r="B56" s="2" t="str">
        <f t="shared" ca="1" si="44"/>
        <v/>
      </c>
      <c r="C56" s="2" t="e">
        <f ca="1">+IF(IFTA_Quarterly!$I73&gt;0,ROUND(IFTA_Quarterly!$I73*Int_Exchange_2!C$5/100*C$3,2),0)</f>
        <v>#VALUE!</v>
      </c>
      <c r="D56" s="2" t="e">
        <f ca="1">+IF(IFTA_Quarterly!$I73&gt;0,ROUND(IFTA_Quarterly!$I73*Int_Exchange_2!D$5/100*D$3,2),0)</f>
        <v>#VALUE!</v>
      </c>
      <c r="E56" s="2" t="e">
        <f ca="1">+IF(IFTA_Quarterly!$I73&gt;0,ROUND(IFTA_Quarterly!$I73*Int_Exchange_2!E$5/100*E$3,2),0)</f>
        <v>#VALUE!</v>
      </c>
      <c r="F56" s="2" t="e">
        <f ca="1">+IF(IFTA_Quarterly!$I73&gt;0,ROUND(IFTA_Quarterly!$I73*Int_Exchange_2!F$5/100*F$3,2),0)</f>
        <v>#VALUE!</v>
      </c>
      <c r="G56" s="2" t="e">
        <f ca="1">+IF(IFTA_Quarterly!$I73&gt;0,ROUND(IFTA_Quarterly!$I73*Int_Exchange_2!G$5/100*G$3,2),0)</f>
        <v>#VALUE!</v>
      </c>
      <c r="H56" s="2" t="e">
        <f ca="1">+IF(IFTA_Quarterly!$I73&gt;0,ROUND(IFTA_Quarterly!$I73*Int_Exchange_2!H$5/100*H$3,2),0)</f>
        <v>#VALUE!</v>
      </c>
      <c r="I56" s="2" t="e">
        <f ca="1">+IF(IFTA_Quarterly!$I73&gt;0,ROUND(IFTA_Quarterly!$I73*Int_Exchange_2!I$5/100*I$3,2),0)</f>
        <v>#VALUE!</v>
      </c>
      <c r="J56" s="2" t="e">
        <f ca="1">+IF(IFTA_Quarterly!$I73&gt;0,ROUND(IFTA_Quarterly!$I73*Int_Exchange_2!J$5/100*J$3,2),0)</f>
        <v>#VALUE!</v>
      </c>
      <c r="K56" s="2" t="e">
        <f ca="1">+IF(IFTA_Quarterly!$I73&gt;0,ROUND(IFTA_Quarterly!$I73*Int_Exchange_2!K$5/100*K$3,2),0)</f>
        <v>#VALUE!</v>
      </c>
      <c r="L56" s="2" t="e">
        <f ca="1">+IF(IFTA_Quarterly!$I73&gt;0,ROUND(IFTA_Quarterly!$I73*Int_Exchange_2!L$5/100*L$3,2),0)</f>
        <v>#VALUE!</v>
      </c>
      <c r="M56" s="2" t="e">
        <f ca="1">+IF(IFTA_Quarterly!$I73&gt;0,ROUND(IFTA_Quarterly!$I73*Int_Exchange_2!M$5/100*M$3,2),0)</f>
        <v>#VALUE!</v>
      </c>
      <c r="N56" s="2" t="e">
        <f ca="1">+IF(IFTA_Quarterly!$I73&gt;0,ROUND(IFTA_Quarterly!$I73*Int_Exchange_2!N$5/100*N$3,2),0)</f>
        <v>#VALUE!</v>
      </c>
      <c r="O56" s="2" t="e">
        <f ca="1">+IF(IFTA_Quarterly!$I73&gt;0,ROUND(IFTA_Quarterly!$I73*Int_Exchange_2!O$5/100*O$3,2),0)</f>
        <v>#VALUE!</v>
      </c>
      <c r="P56" s="2" t="e">
        <f ca="1">+IF(IFTA_Quarterly!$I73&gt;0,ROUND(IFTA_Quarterly!$I73*Int_Exchange_2!P$5/100*P$3,2),0)</f>
        <v>#VALUE!</v>
      </c>
      <c r="Q56" s="2" t="e">
        <f ca="1">+IF(IFTA_Quarterly!$I73&gt;0,ROUND(IFTA_Quarterly!$I73*Int_Exchange_2!Q$5/100*Q$3,2),0)</f>
        <v>#VALUE!</v>
      </c>
      <c r="R56" s="2" t="e">
        <f ca="1">+IF(IFTA_Quarterly!$I73&gt;0,ROUND(IFTA_Quarterly!$I73*Int_Exchange_2!R$5/100*R$3,2),0)</f>
        <v>#VALUE!</v>
      </c>
      <c r="S56" s="2" t="e">
        <f ca="1">+IF(IFTA_Quarterly!$I73&gt;0,ROUND(IFTA_Quarterly!$I73*Int_Exchange_2!S$5/100*S$3,2),0)</f>
        <v>#VALUE!</v>
      </c>
      <c r="T56" s="2" t="e">
        <f ca="1">+IF(IFTA_Quarterly!$I73&gt;0,ROUND(IFTA_Quarterly!$I73*Int_Exchange_2!T$5/100*T$3,2),0)</f>
        <v>#VALUE!</v>
      </c>
      <c r="U56" s="2" t="e">
        <f ca="1">+IF(IFTA_Quarterly!$I73&gt;0,ROUND(IFTA_Quarterly!$I73*Int_Exchange_2!U$5/100*U$3,2),0)</f>
        <v>#VALUE!</v>
      </c>
      <c r="V56" s="2" t="e">
        <f ca="1">+IF(IFTA_Quarterly!$I73&gt;0,ROUND(IFTA_Quarterly!$I73*Int_Exchange_2!V$5/100*V$3,2),0)</f>
        <v>#VALUE!</v>
      </c>
      <c r="W56" s="2" t="e">
        <f ca="1">+IF(IFTA_Quarterly!$I73&gt;0,ROUND(IFTA_Quarterly!$I73*Int_Exchange_2!W$5/100*W$3,2),0)</f>
        <v>#VALUE!</v>
      </c>
      <c r="X56" s="2" t="e">
        <f ca="1">+IF(IFTA_Quarterly!$I73&gt;0,ROUND(IFTA_Quarterly!$I73*Int_Exchange_2!X$5/100*X$3,2),0)</f>
        <v>#VALUE!</v>
      </c>
      <c r="Y56" s="2" t="e">
        <f ca="1">+IF(IFTA_Quarterly!$I73&gt;0,ROUND(IFTA_Quarterly!$I73*Int_Exchange_2!Y$5/100*Y$3,2),0)</f>
        <v>#VALUE!</v>
      </c>
      <c r="Z56" s="2" t="e">
        <f ca="1">+IF(IFTA_Quarterly!$I73&gt;0,ROUND(IFTA_Quarterly!$I73*Int_Exchange_2!Z$5/100*Z$3,2),0)</f>
        <v>#VALUE!</v>
      </c>
      <c r="AA56" s="2" t="e">
        <f ca="1">+IF(IFTA_Quarterly!$I73&gt;0,ROUND(IFTA_Quarterly!$I73*Int_Exchange_2!AA$5/100*AA$3,2),0)</f>
        <v>#VALUE!</v>
      </c>
      <c r="AB56" s="2" t="e">
        <f ca="1">+IF(IFTA_Quarterly!$I73&gt;0,ROUND(IFTA_Quarterly!$I73*Int_Exchange_2!AB$5/100*AB$3,2),0)</f>
        <v>#VALUE!</v>
      </c>
      <c r="AC56" s="2" t="e">
        <f ca="1">+IF(IFTA_Quarterly!$I73&gt;0,ROUND(IFTA_Quarterly!$I73*Int_Exchange_2!AC$5/100*AC$3,2),0)</f>
        <v>#VALUE!</v>
      </c>
      <c r="AD56" s="2" t="e">
        <f ca="1">+IF(IFTA_Quarterly!$I73&gt;0,ROUND(IFTA_Quarterly!$I73*Int_Exchange_2!AD$5/100*AD$3,2),0)</f>
        <v>#VALUE!</v>
      </c>
      <c r="AE56" s="2" t="e">
        <f ca="1">+IF(IFTA_Quarterly!$I73&gt;0,ROUND(IFTA_Quarterly!$I73*Int_Exchange_2!AE$5/100*AE$3,2),0)</f>
        <v>#VALUE!</v>
      </c>
      <c r="AF56" s="2" t="e">
        <f ca="1">+IF(IFTA_Quarterly!$I73&gt;0,ROUND(IFTA_Quarterly!$I73*Int_Exchange_2!AF$5/100*AF$3,2),0)</f>
        <v>#VALUE!</v>
      </c>
      <c r="AG56" s="2" t="e">
        <f ca="1">+IF(IFTA_Quarterly!$I73&gt;0,ROUND(IFTA_Quarterly!$I73*Int_Exchange_2!AG$5/100*AG$3,2),0)</f>
        <v>#VALUE!</v>
      </c>
      <c r="AH56" s="2" t="e">
        <f ca="1">+IF(IFTA_Quarterly!$I73&gt;0,ROUND(IFTA_Quarterly!$I73*Int_Exchange_2!AH$5/100*AH$3,2),0)</f>
        <v>#VALUE!</v>
      </c>
      <c r="AI56" s="2" t="e">
        <f ca="1">+IF(IFTA_Quarterly!$I73&gt;0,ROUND(IFTA_Quarterly!$I73*Int_Exchange_2!AI$5/100*AI$3,2),0)</f>
        <v>#VALUE!</v>
      </c>
      <c r="AJ56" s="2" t="e">
        <f ca="1">+IF(IFTA_Quarterly!$I73&gt;0,ROUND(IFTA_Quarterly!$I73*Int_Exchange_2!AJ$5/100*AJ$3,2),0)</f>
        <v>#VALUE!</v>
      </c>
      <c r="AK56" s="2" t="e">
        <f ca="1">+IF(IFTA_Quarterly!$I73&gt;0,ROUND(IFTA_Quarterly!$I73*Int_Exchange_2!AK$5/100*AK$3,2),0)</f>
        <v>#VALUE!</v>
      </c>
      <c r="AL56" s="2" t="e">
        <f ca="1">+IF(IFTA_Quarterly!$I73&gt;0,ROUND(IFTA_Quarterly!$I73*Int_Exchange_2!AL$5/100*AL$3,2),0)</f>
        <v>#VALUE!</v>
      </c>
    </row>
    <row r="57" spans="1:38" x14ac:dyDescent="0.25">
      <c r="A57" s="2" t="s">
        <v>69</v>
      </c>
      <c r="B57" s="2" t="str">
        <f t="shared" ca="1" si="44"/>
        <v/>
      </c>
      <c r="C57" s="2" t="e">
        <f ca="1">+IF(IFTA_Quarterly!$I74&gt;0,ROUND(IFTA_Quarterly!$I74*Int_Exchange_2!C$5/100*C$3,2),0)</f>
        <v>#VALUE!</v>
      </c>
      <c r="D57" s="2" t="e">
        <f ca="1">+IF(IFTA_Quarterly!$I74&gt;0,ROUND(IFTA_Quarterly!$I74*Int_Exchange_2!D$5/100*D$3,2),0)</f>
        <v>#VALUE!</v>
      </c>
      <c r="E57" s="2" t="e">
        <f ca="1">+IF(IFTA_Quarterly!$I74&gt;0,ROUND(IFTA_Quarterly!$I74*Int_Exchange_2!E$5/100*E$3,2),0)</f>
        <v>#VALUE!</v>
      </c>
      <c r="F57" s="2" t="e">
        <f ca="1">+IF(IFTA_Quarterly!$I74&gt;0,ROUND(IFTA_Quarterly!$I74*Int_Exchange_2!F$5/100*F$3,2),0)</f>
        <v>#VALUE!</v>
      </c>
      <c r="G57" s="2" t="e">
        <f ca="1">+IF(IFTA_Quarterly!$I74&gt;0,ROUND(IFTA_Quarterly!$I74*Int_Exchange_2!G$5/100*G$3,2),0)</f>
        <v>#VALUE!</v>
      </c>
      <c r="H57" s="2" t="e">
        <f ca="1">+IF(IFTA_Quarterly!$I74&gt;0,ROUND(IFTA_Quarterly!$I74*Int_Exchange_2!H$5/100*H$3,2),0)</f>
        <v>#VALUE!</v>
      </c>
      <c r="I57" s="2" t="e">
        <f ca="1">+IF(IFTA_Quarterly!$I74&gt;0,ROUND(IFTA_Quarterly!$I74*Int_Exchange_2!I$5/100*I$3,2),0)</f>
        <v>#VALUE!</v>
      </c>
      <c r="J57" s="2" t="e">
        <f ca="1">+IF(IFTA_Quarterly!$I74&gt;0,ROUND(IFTA_Quarterly!$I74*Int_Exchange_2!J$5/100*J$3,2),0)</f>
        <v>#VALUE!</v>
      </c>
      <c r="K57" s="2" t="e">
        <f ca="1">+IF(IFTA_Quarterly!$I74&gt;0,ROUND(IFTA_Quarterly!$I74*Int_Exchange_2!K$5/100*K$3,2),0)</f>
        <v>#VALUE!</v>
      </c>
      <c r="L57" s="2" t="e">
        <f ca="1">+IF(IFTA_Quarterly!$I74&gt;0,ROUND(IFTA_Quarterly!$I74*Int_Exchange_2!L$5/100*L$3,2),0)</f>
        <v>#VALUE!</v>
      </c>
      <c r="M57" s="2" t="e">
        <f ca="1">+IF(IFTA_Quarterly!$I74&gt;0,ROUND(IFTA_Quarterly!$I74*Int_Exchange_2!M$5/100*M$3,2),0)</f>
        <v>#VALUE!</v>
      </c>
      <c r="N57" s="2" t="e">
        <f ca="1">+IF(IFTA_Quarterly!$I74&gt;0,ROUND(IFTA_Quarterly!$I74*Int_Exchange_2!N$5/100*N$3,2),0)</f>
        <v>#VALUE!</v>
      </c>
      <c r="O57" s="2" t="e">
        <f ca="1">+IF(IFTA_Quarterly!$I74&gt;0,ROUND(IFTA_Quarterly!$I74*Int_Exchange_2!O$5/100*O$3,2),0)</f>
        <v>#VALUE!</v>
      </c>
      <c r="P57" s="2" t="e">
        <f ca="1">+IF(IFTA_Quarterly!$I74&gt;0,ROUND(IFTA_Quarterly!$I74*Int_Exchange_2!P$5/100*P$3,2),0)</f>
        <v>#VALUE!</v>
      </c>
      <c r="Q57" s="2" t="e">
        <f ca="1">+IF(IFTA_Quarterly!$I74&gt;0,ROUND(IFTA_Quarterly!$I74*Int_Exchange_2!Q$5/100*Q$3,2),0)</f>
        <v>#VALUE!</v>
      </c>
      <c r="R57" s="2" t="e">
        <f ca="1">+IF(IFTA_Quarterly!$I74&gt;0,ROUND(IFTA_Quarterly!$I74*Int_Exchange_2!R$5/100*R$3,2),0)</f>
        <v>#VALUE!</v>
      </c>
      <c r="S57" s="2" t="e">
        <f ca="1">+IF(IFTA_Quarterly!$I74&gt;0,ROUND(IFTA_Quarterly!$I74*Int_Exchange_2!S$5/100*S$3,2),0)</f>
        <v>#VALUE!</v>
      </c>
      <c r="T57" s="2" t="e">
        <f ca="1">+IF(IFTA_Quarterly!$I74&gt;0,ROUND(IFTA_Quarterly!$I74*Int_Exchange_2!T$5/100*T$3,2),0)</f>
        <v>#VALUE!</v>
      </c>
      <c r="U57" s="2" t="e">
        <f ca="1">+IF(IFTA_Quarterly!$I74&gt;0,ROUND(IFTA_Quarterly!$I74*Int_Exchange_2!U$5/100*U$3,2),0)</f>
        <v>#VALUE!</v>
      </c>
      <c r="V57" s="2" t="e">
        <f ca="1">+IF(IFTA_Quarterly!$I74&gt;0,ROUND(IFTA_Quarterly!$I74*Int_Exchange_2!V$5/100*V$3,2),0)</f>
        <v>#VALUE!</v>
      </c>
      <c r="W57" s="2" t="e">
        <f ca="1">+IF(IFTA_Quarterly!$I74&gt;0,ROUND(IFTA_Quarterly!$I74*Int_Exchange_2!W$5/100*W$3,2),0)</f>
        <v>#VALUE!</v>
      </c>
      <c r="X57" s="2" t="e">
        <f ca="1">+IF(IFTA_Quarterly!$I74&gt;0,ROUND(IFTA_Quarterly!$I74*Int_Exchange_2!X$5/100*X$3,2),0)</f>
        <v>#VALUE!</v>
      </c>
      <c r="Y57" s="2" t="e">
        <f ca="1">+IF(IFTA_Quarterly!$I74&gt;0,ROUND(IFTA_Quarterly!$I74*Int_Exchange_2!Y$5/100*Y$3,2),0)</f>
        <v>#VALUE!</v>
      </c>
      <c r="Z57" s="2" t="e">
        <f ca="1">+IF(IFTA_Quarterly!$I74&gt;0,ROUND(IFTA_Quarterly!$I74*Int_Exchange_2!Z$5/100*Z$3,2),0)</f>
        <v>#VALUE!</v>
      </c>
      <c r="AA57" s="2" t="e">
        <f ca="1">+IF(IFTA_Quarterly!$I74&gt;0,ROUND(IFTA_Quarterly!$I74*Int_Exchange_2!AA$5/100*AA$3,2),0)</f>
        <v>#VALUE!</v>
      </c>
      <c r="AB57" s="2" t="e">
        <f ca="1">+IF(IFTA_Quarterly!$I74&gt;0,ROUND(IFTA_Quarterly!$I74*Int_Exchange_2!AB$5/100*AB$3,2),0)</f>
        <v>#VALUE!</v>
      </c>
      <c r="AC57" s="2" t="e">
        <f ca="1">+IF(IFTA_Quarterly!$I74&gt;0,ROUND(IFTA_Quarterly!$I74*Int_Exchange_2!AC$5/100*AC$3,2),0)</f>
        <v>#VALUE!</v>
      </c>
      <c r="AD57" s="2" t="e">
        <f ca="1">+IF(IFTA_Quarterly!$I74&gt;0,ROUND(IFTA_Quarterly!$I74*Int_Exchange_2!AD$5/100*AD$3,2),0)</f>
        <v>#VALUE!</v>
      </c>
      <c r="AE57" s="2" t="e">
        <f ca="1">+IF(IFTA_Quarterly!$I74&gt;0,ROUND(IFTA_Quarterly!$I74*Int_Exchange_2!AE$5/100*AE$3,2),0)</f>
        <v>#VALUE!</v>
      </c>
      <c r="AF57" s="2" t="e">
        <f ca="1">+IF(IFTA_Quarterly!$I74&gt;0,ROUND(IFTA_Quarterly!$I74*Int_Exchange_2!AF$5/100*AF$3,2),0)</f>
        <v>#VALUE!</v>
      </c>
      <c r="AG57" s="2" t="e">
        <f ca="1">+IF(IFTA_Quarterly!$I74&gt;0,ROUND(IFTA_Quarterly!$I74*Int_Exchange_2!AG$5/100*AG$3,2),0)</f>
        <v>#VALUE!</v>
      </c>
      <c r="AH57" s="2" t="e">
        <f ca="1">+IF(IFTA_Quarterly!$I74&gt;0,ROUND(IFTA_Quarterly!$I74*Int_Exchange_2!AH$5/100*AH$3,2),0)</f>
        <v>#VALUE!</v>
      </c>
      <c r="AI57" s="2" t="e">
        <f ca="1">+IF(IFTA_Quarterly!$I74&gt;0,ROUND(IFTA_Quarterly!$I74*Int_Exchange_2!AI$5/100*AI$3,2),0)</f>
        <v>#VALUE!</v>
      </c>
      <c r="AJ57" s="2" t="e">
        <f ca="1">+IF(IFTA_Quarterly!$I74&gt;0,ROUND(IFTA_Quarterly!$I74*Int_Exchange_2!AJ$5/100*AJ$3,2),0)</f>
        <v>#VALUE!</v>
      </c>
      <c r="AK57" s="2" t="e">
        <f ca="1">+IF(IFTA_Quarterly!$I74&gt;0,ROUND(IFTA_Quarterly!$I74*Int_Exchange_2!AK$5/100*AK$3,2),0)</f>
        <v>#VALUE!</v>
      </c>
      <c r="AL57" s="2" t="e">
        <f ca="1">+IF(IFTA_Quarterly!$I74&gt;0,ROUND(IFTA_Quarterly!$I74*Int_Exchange_2!AL$5/100*AL$3,2),0)</f>
        <v>#VALUE!</v>
      </c>
    </row>
    <row r="58" spans="1:38" x14ac:dyDescent="0.25">
      <c r="A58" s="2" t="s">
        <v>70</v>
      </c>
      <c r="B58" s="2" t="str">
        <f t="shared" ca="1" si="44"/>
        <v/>
      </c>
      <c r="C58" s="2" t="e">
        <f ca="1">+IF(IFTA_Quarterly!$I75&gt;0,ROUND(IFTA_Quarterly!$I75*Int_Exchange_2!C$5/100*C$3,2),0)</f>
        <v>#VALUE!</v>
      </c>
      <c r="D58" s="2" t="e">
        <f ca="1">+IF(IFTA_Quarterly!$I75&gt;0,ROUND(IFTA_Quarterly!$I75*Int_Exchange_2!D$5/100*D$3,2),0)</f>
        <v>#VALUE!</v>
      </c>
      <c r="E58" s="2" t="e">
        <f ca="1">+IF(IFTA_Quarterly!$I75&gt;0,ROUND(IFTA_Quarterly!$I75*Int_Exchange_2!E$5/100*E$3,2),0)</f>
        <v>#VALUE!</v>
      </c>
      <c r="F58" s="2" t="e">
        <f ca="1">+IF(IFTA_Quarterly!$I75&gt;0,ROUND(IFTA_Quarterly!$I75*Int_Exchange_2!F$5/100*F$3,2),0)</f>
        <v>#VALUE!</v>
      </c>
      <c r="G58" s="2" t="e">
        <f ca="1">+IF(IFTA_Quarterly!$I75&gt;0,ROUND(IFTA_Quarterly!$I75*Int_Exchange_2!G$5/100*G$3,2),0)</f>
        <v>#VALUE!</v>
      </c>
      <c r="H58" s="2" t="e">
        <f ca="1">+IF(IFTA_Quarterly!$I75&gt;0,ROUND(IFTA_Quarterly!$I75*Int_Exchange_2!H$5/100*H$3,2),0)</f>
        <v>#VALUE!</v>
      </c>
      <c r="I58" s="2" t="e">
        <f ca="1">+IF(IFTA_Quarterly!$I75&gt;0,ROUND(IFTA_Quarterly!$I75*Int_Exchange_2!I$5/100*I$3,2),0)</f>
        <v>#VALUE!</v>
      </c>
      <c r="J58" s="2" t="e">
        <f ca="1">+IF(IFTA_Quarterly!$I75&gt;0,ROUND(IFTA_Quarterly!$I75*Int_Exchange_2!J$5/100*J$3,2),0)</f>
        <v>#VALUE!</v>
      </c>
      <c r="K58" s="2" t="e">
        <f ca="1">+IF(IFTA_Quarterly!$I75&gt;0,ROUND(IFTA_Quarterly!$I75*Int_Exchange_2!K$5/100*K$3,2),0)</f>
        <v>#VALUE!</v>
      </c>
      <c r="L58" s="2" t="e">
        <f ca="1">+IF(IFTA_Quarterly!$I75&gt;0,ROUND(IFTA_Quarterly!$I75*Int_Exchange_2!L$5/100*L$3,2),0)</f>
        <v>#VALUE!</v>
      </c>
      <c r="M58" s="2" t="e">
        <f ca="1">+IF(IFTA_Quarterly!$I75&gt;0,ROUND(IFTA_Quarterly!$I75*Int_Exchange_2!M$5/100*M$3,2),0)</f>
        <v>#VALUE!</v>
      </c>
      <c r="N58" s="2" t="e">
        <f ca="1">+IF(IFTA_Quarterly!$I75&gt;0,ROUND(IFTA_Quarterly!$I75*Int_Exchange_2!N$5/100*N$3,2),0)</f>
        <v>#VALUE!</v>
      </c>
      <c r="O58" s="2" t="e">
        <f ca="1">+IF(IFTA_Quarterly!$I75&gt;0,ROUND(IFTA_Quarterly!$I75*Int_Exchange_2!O$5/100*O$3,2),0)</f>
        <v>#VALUE!</v>
      </c>
      <c r="P58" s="2" t="e">
        <f ca="1">+IF(IFTA_Quarterly!$I75&gt;0,ROUND(IFTA_Quarterly!$I75*Int_Exchange_2!P$5/100*P$3,2),0)</f>
        <v>#VALUE!</v>
      </c>
      <c r="Q58" s="2" t="e">
        <f ca="1">+IF(IFTA_Quarterly!$I75&gt;0,ROUND(IFTA_Quarterly!$I75*Int_Exchange_2!Q$5/100*Q$3,2),0)</f>
        <v>#VALUE!</v>
      </c>
      <c r="R58" s="2" t="e">
        <f ca="1">+IF(IFTA_Quarterly!$I75&gt;0,ROUND(IFTA_Quarterly!$I75*Int_Exchange_2!R$5/100*R$3,2),0)</f>
        <v>#VALUE!</v>
      </c>
      <c r="S58" s="2" t="e">
        <f ca="1">+IF(IFTA_Quarterly!$I75&gt;0,ROUND(IFTA_Quarterly!$I75*Int_Exchange_2!S$5/100*S$3,2),0)</f>
        <v>#VALUE!</v>
      </c>
      <c r="T58" s="2" t="e">
        <f ca="1">+IF(IFTA_Quarterly!$I75&gt;0,ROUND(IFTA_Quarterly!$I75*Int_Exchange_2!T$5/100*T$3,2),0)</f>
        <v>#VALUE!</v>
      </c>
      <c r="U58" s="2" t="e">
        <f ca="1">+IF(IFTA_Quarterly!$I75&gt;0,ROUND(IFTA_Quarterly!$I75*Int_Exchange_2!U$5/100*U$3,2),0)</f>
        <v>#VALUE!</v>
      </c>
      <c r="V58" s="2" t="e">
        <f ca="1">+IF(IFTA_Quarterly!$I75&gt;0,ROUND(IFTA_Quarterly!$I75*Int_Exchange_2!V$5/100*V$3,2),0)</f>
        <v>#VALUE!</v>
      </c>
      <c r="W58" s="2" t="e">
        <f ca="1">+IF(IFTA_Quarterly!$I75&gt;0,ROUND(IFTA_Quarterly!$I75*Int_Exchange_2!W$5/100*W$3,2),0)</f>
        <v>#VALUE!</v>
      </c>
      <c r="X58" s="2" t="e">
        <f ca="1">+IF(IFTA_Quarterly!$I75&gt;0,ROUND(IFTA_Quarterly!$I75*Int_Exchange_2!X$5/100*X$3,2),0)</f>
        <v>#VALUE!</v>
      </c>
      <c r="Y58" s="2" t="e">
        <f ca="1">+IF(IFTA_Quarterly!$I75&gt;0,ROUND(IFTA_Quarterly!$I75*Int_Exchange_2!Y$5/100*Y$3,2),0)</f>
        <v>#VALUE!</v>
      </c>
      <c r="Z58" s="2" t="e">
        <f ca="1">+IF(IFTA_Quarterly!$I75&gt;0,ROUND(IFTA_Quarterly!$I75*Int_Exchange_2!Z$5/100*Z$3,2),0)</f>
        <v>#VALUE!</v>
      </c>
      <c r="AA58" s="2" t="e">
        <f ca="1">+IF(IFTA_Quarterly!$I75&gt;0,ROUND(IFTA_Quarterly!$I75*Int_Exchange_2!AA$5/100*AA$3,2),0)</f>
        <v>#VALUE!</v>
      </c>
      <c r="AB58" s="2" t="e">
        <f ca="1">+IF(IFTA_Quarterly!$I75&gt;0,ROUND(IFTA_Quarterly!$I75*Int_Exchange_2!AB$5/100*AB$3,2),0)</f>
        <v>#VALUE!</v>
      </c>
      <c r="AC58" s="2" t="e">
        <f ca="1">+IF(IFTA_Quarterly!$I75&gt;0,ROUND(IFTA_Quarterly!$I75*Int_Exchange_2!AC$5/100*AC$3,2),0)</f>
        <v>#VALUE!</v>
      </c>
      <c r="AD58" s="2" t="e">
        <f ca="1">+IF(IFTA_Quarterly!$I75&gt;0,ROUND(IFTA_Quarterly!$I75*Int_Exchange_2!AD$5/100*AD$3,2),0)</f>
        <v>#VALUE!</v>
      </c>
      <c r="AE58" s="2" t="e">
        <f ca="1">+IF(IFTA_Quarterly!$I75&gt;0,ROUND(IFTA_Quarterly!$I75*Int_Exchange_2!AE$5/100*AE$3,2),0)</f>
        <v>#VALUE!</v>
      </c>
      <c r="AF58" s="2" t="e">
        <f ca="1">+IF(IFTA_Quarterly!$I75&gt;0,ROUND(IFTA_Quarterly!$I75*Int_Exchange_2!AF$5/100*AF$3,2),0)</f>
        <v>#VALUE!</v>
      </c>
      <c r="AG58" s="2" t="e">
        <f ca="1">+IF(IFTA_Quarterly!$I75&gt;0,ROUND(IFTA_Quarterly!$I75*Int_Exchange_2!AG$5/100*AG$3,2),0)</f>
        <v>#VALUE!</v>
      </c>
      <c r="AH58" s="2" t="e">
        <f ca="1">+IF(IFTA_Quarterly!$I75&gt;0,ROUND(IFTA_Quarterly!$I75*Int_Exchange_2!AH$5/100*AH$3,2),0)</f>
        <v>#VALUE!</v>
      </c>
      <c r="AI58" s="2" t="e">
        <f ca="1">+IF(IFTA_Quarterly!$I75&gt;0,ROUND(IFTA_Quarterly!$I75*Int_Exchange_2!AI$5/100*AI$3,2),0)</f>
        <v>#VALUE!</v>
      </c>
      <c r="AJ58" s="2" t="e">
        <f ca="1">+IF(IFTA_Quarterly!$I75&gt;0,ROUND(IFTA_Quarterly!$I75*Int_Exchange_2!AJ$5/100*AJ$3,2),0)</f>
        <v>#VALUE!</v>
      </c>
      <c r="AK58" s="2" t="e">
        <f ca="1">+IF(IFTA_Quarterly!$I75&gt;0,ROUND(IFTA_Quarterly!$I75*Int_Exchange_2!AK$5/100*AK$3,2),0)</f>
        <v>#VALUE!</v>
      </c>
      <c r="AL58" s="2" t="e">
        <f ca="1">+IF(IFTA_Quarterly!$I75&gt;0,ROUND(IFTA_Quarterly!$I75*Int_Exchange_2!AL$5/100*AL$3,2),0)</f>
        <v>#VALUE!</v>
      </c>
    </row>
    <row r="59" spans="1:38" x14ac:dyDescent="0.25">
      <c r="A59" s="2" t="s">
        <v>71</v>
      </c>
      <c r="B59" s="2" t="str">
        <f t="shared" ca="1" si="44"/>
        <v/>
      </c>
      <c r="C59" s="2" t="e">
        <f ca="1">+IF(IFTA_Quarterly!$I76&gt;0,ROUND(IFTA_Quarterly!$I76*Int_Exchange_2!C$5/100*C$3,2),0)</f>
        <v>#VALUE!</v>
      </c>
      <c r="D59" s="2" t="e">
        <f ca="1">+IF(IFTA_Quarterly!$I76&gt;0,ROUND(IFTA_Quarterly!$I76*Int_Exchange_2!D$5/100*D$3,2),0)</f>
        <v>#VALUE!</v>
      </c>
      <c r="E59" s="2" t="e">
        <f ca="1">+IF(IFTA_Quarterly!$I76&gt;0,ROUND(IFTA_Quarterly!$I76*Int_Exchange_2!E$5/100*E$3,2),0)</f>
        <v>#VALUE!</v>
      </c>
      <c r="F59" s="2" t="e">
        <f ca="1">+IF(IFTA_Quarterly!$I76&gt;0,ROUND(IFTA_Quarterly!$I76*Int_Exchange_2!F$5/100*F$3,2),0)</f>
        <v>#VALUE!</v>
      </c>
      <c r="G59" s="2" t="e">
        <f ca="1">+IF(IFTA_Quarterly!$I76&gt;0,ROUND(IFTA_Quarterly!$I76*Int_Exchange_2!G$5/100*G$3,2),0)</f>
        <v>#VALUE!</v>
      </c>
      <c r="H59" s="2" t="e">
        <f ca="1">+IF(IFTA_Quarterly!$I76&gt;0,ROUND(IFTA_Quarterly!$I76*Int_Exchange_2!H$5/100*H$3,2),0)</f>
        <v>#VALUE!</v>
      </c>
      <c r="I59" s="2" t="e">
        <f ca="1">+IF(IFTA_Quarterly!$I76&gt;0,ROUND(IFTA_Quarterly!$I76*Int_Exchange_2!I$5/100*I$3,2),0)</f>
        <v>#VALUE!</v>
      </c>
      <c r="J59" s="2" t="e">
        <f ca="1">+IF(IFTA_Quarterly!$I76&gt;0,ROUND(IFTA_Quarterly!$I76*Int_Exchange_2!J$5/100*J$3,2),0)</f>
        <v>#VALUE!</v>
      </c>
      <c r="K59" s="2" t="e">
        <f ca="1">+IF(IFTA_Quarterly!$I76&gt;0,ROUND(IFTA_Quarterly!$I76*Int_Exchange_2!K$5/100*K$3,2),0)</f>
        <v>#VALUE!</v>
      </c>
      <c r="L59" s="2" t="e">
        <f ca="1">+IF(IFTA_Quarterly!$I76&gt;0,ROUND(IFTA_Quarterly!$I76*Int_Exchange_2!L$5/100*L$3,2),0)</f>
        <v>#VALUE!</v>
      </c>
      <c r="M59" s="2" t="e">
        <f ca="1">+IF(IFTA_Quarterly!$I76&gt;0,ROUND(IFTA_Quarterly!$I76*Int_Exchange_2!M$5/100*M$3,2),0)</f>
        <v>#VALUE!</v>
      </c>
      <c r="N59" s="2" t="e">
        <f ca="1">+IF(IFTA_Quarterly!$I76&gt;0,ROUND(IFTA_Quarterly!$I76*Int_Exchange_2!N$5/100*N$3,2),0)</f>
        <v>#VALUE!</v>
      </c>
      <c r="O59" s="2" t="e">
        <f ca="1">+IF(IFTA_Quarterly!$I76&gt;0,ROUND(IFTA_Quarterly!$I76*Int_Exchange_2!O$5/100*O$3,2),0)</f>
        <v>#VALUE!</v>
      </c>
      <c r="P59" s="2" t="e">
        <f ca="1">+IF(IFTA_Quarterly!$I76&gt;0,ROUND(IFTA_Quarterly!$I76*Int_Exchange_2!P$5/100*P$3,2),0)</f>
        <v>#VALUE!</v>
      </c>
      <c r="Q59" s="2" t="e">
        <f ca="1">+IF(IFTA_Quarterly!$I76&gt;0,ROUND(IFTA_Quarterly!$I76*Int_Exchange_2!Q$5/100*Q$3,2),0)</f>
        <v>#VALUE!</v>
      </c>
      <c r="R59" s="2" t="e">
        <f ca="1">+IF(IFTA_Quarterly!$I76&gt;0,ROUND(IFTA_Quarterly!$I76*Int_Exchange_2!R$5/100*R$3,2),0)</f>
        <v>#VALUE!</v>
      </c>
      <c r="S59" s="2" t="e">
        <f ca="1">+IF(IFTA_Quarterly!$I76&gt;0,ROUND(IFTA_Quarterly!$I76*Int_Exchange_2!S$5/100*S$3,2),0)</f>
        <v>#VALUE!</v>
      </c>
      <c r="T59" s="2" t="e">
        <f ca="1">+IF(IFTA_Quarterly!$I76&gt;0,ROUND(IFTA_Quarterly!$I76*Int_Exchange_2!T$5/100*T$3,2),0)</f>
        <v>#VALUE!</v>
      </c>
      <c r="U59" s="2" t="e">
        <f ca="1">+IF(IFTA_Quarterly!$I76&gt;0,ROUND(IFTA_Quarterly!$I76*Int_Exchange_2!U$5/100*U$3,2),0)</f>
        <v>#VALUE!</v>
      </c>
      <c r="V59" s="2" t="e">
        <f ca="1">+IF(IFTA_Quarterly!$I76&gt;0,ROUND(IFTA_Quarterly!$I76*Int_Exchange_2!V$5/100*V$3,2),0)</f>
        <v>#VALUE!</v>
      </c>
      <c r="W59" s="2" t="e">
        <f ca="1">+IF(IFTA_Quarterly!$I76&gt;0,ROUND(IFTA_Quarterly!$I76*Int_Exchange_2!W$5/100*W$3,2),0)</f>
        <v>#VALUE!</v>
      </c>
      <c r="X59" s="2" t="e">
        <f ca="1">+IF(IFTA_Quarterly!$I76&gt;0,ROUND(IFTA_Quarterly!$I76*Int_Exchange_2!X$5/100*X$3,2),0)</f>
        <v>#VALUE!</v>
      </c>
      <c r="Y59" s="2" t="e">
        <f ca="1">+IF(IFTA_Quarterly!$I76&gt;0,ROUND(IFTA_Quarterly!$I76*Int_Exchange_2!Y$5/100*Y$3,2),0)</f>
        <v>#VALUE!</v>
      </c>
      <c r="Z59" s="2" t="e">
        <f ca="1">+IF(IFTA_Quarterly!$I76&gt;0,ROUND(IFTA_Quarterly!$I76*Int_Exchange_2!Z$5/100*Z$3,2),0)</f>
        <v>#VALUE!</v>
      </c>
      <c r="AA59" s="2" t="e">
        <f ca="1">+IF(IFTA_Quarterly!$I76&gt;0,ROUND(IFTA_Quarterly!$I76*Int_Exchange_2!AA$5/100*AA$3,2),0)</f>
        <v>#VALUE!</v>
      </c>
      <c r="AB59" s="2" t="e">
        <f ca="1">+IF(IFTA_Quarterly!$I76&gt;0,ROUND(IFTA_Quarterly!$I76*Int_Exchange_2!AB$5/100*AB$3,2),0)</f>
        <v>#VALUE!</v>
      </c>
      <c r="AC59" s="2" t="e">
        <f ca="1">+IF(IFTA_Quarterly!$I76&gt;0,ROUND(IFTA_Quarterly!$I76*Int_Exchange_2!AC$5/100*AC$3,2),0)</f>
        <v>#VALUE!</v>
      </c>
      <c r="AD59" s="2" t="e">
        <f ca="1">+IF(IFTA_Quarterly!$I76&gt;0,ROUND(IFTA_Quarterly!$I76*Int_Exchange_2!AD$5/100*AD$3,2),0)</f>
        <v>#VALUE!</v>
      </c>
      <c r="AE59" s="2" t="e">
        <f ca="1">+IF(IFTA_Quarterly!$I76&gt;0,ROUND(IFTA_Quarterly!$I76*Int_Exchange_2!AE$5/100*AE$3,2),0)</f>
        <v>#VALUE!</v>
      </c>
      <c r="AF59" s="2" t="e">
        <f ca="1">+IF(IFTA_Quarterly!$I76&gt;0,ROUND(IFTA_Quarterly!$I76*Int_Exchange_2!AF$5/100*AF$3,2),0)</f>
        <v>#VALUE!</v>
      </c>
      <c r="AG59" s="2" t="e">
        <f ca="1">+IF(IFTA_Quarterly!$I76&gt;0,ROUND(IFTA_Quarterly!$I76*Int_Exchange_2!AG$5/100*AG$3,2),0)</f>
        <v>#VALUE!</v>
      </c>
      <c r="AH59" s="2" t="e">
        <f ca="1">+IF(IFTA_Quarterly!$I76&gt;0,ROUND(IFTA_Quarterly!$I76*Int_Exchange_2!AH$5/100*AH$3,2),0)</f>
        <v>#VALUE!</v>
      </c>
      <c r="AI59" s="2" t="e">
        <f ca="1">+IF(IFTA_Quarterly!$I76&gt;0,ROUND(IFTA_Quarterly!$I76*Int_Exchange_2!AI$5/100*AI$3,2),0)</f>
        <v>#VALUE!</v>
      </c>
      <c r="AJ59" s="2" t="e">
        <f ca="1">+IF(IFTA_Quarterly!$I76&gt;0,ROUND(IFTA_Quarterly!$I76*Int_Exchange_2!AJ$5/100*AJ$3,2),0)</f>
        <v>#VALUE!</v>
      </c>
      <c r="AK59" s="2" t="e">
        <f ca="1">+IF(IFTA_Quarterly!$I76&gt;0,ROUND(IFTA_Quarterly!$I76*Int_Exchange_2!AK$5/100*AK$3,2),0)</f>
        <v>#VALUE!</v>
      </c>
      <c r="AL59" s="2" t="e">
        <f ca="1">+IF(IFTA_Quarterly!$I76&gt;0,ROUND(IFTA_Quarterly!$I76*Int_Exchange_2!AL$5/100*AL$3,2),0)</f>
        <v>#VALUE!</v>
      </c>
    </row>
    <row r="60" spans="1:38" x14ac:dyDescent="0.25">
      <c r="A60" s="2" t="s">
        <v>72</v>
      </c>
      <c r="B60" s="2" t="str">
        <f t="shared" ca="1" si="44"/>
        <v/>
      </c>
      <c r="C60" s="2" t="e">
        <f ca="1">+IF(IFTA_Quarterly!$I77&gt;0,ROUND(IFTA_Quarterly!$I77*Int_Exchange_2!C$5/100*C$3,2),0)</f>
        <v>#VALUE!</v>
      </c>
      <c r="D60" s="2" t="e">
        <f ca="1">+IF(IFTA_Quarterly!$I77&gt;0,ROUND(IFTA_Quarterly!$I77*Int_Exchange_2!D$5/100*D$3,2),0)</f>
        <v>#VALUE!</v>
      </c>
      <c r="E60" s="2" t="e">
        <f ca="1">+IF(IFTA_Quarterly!$I77&gt;0,ROUND(IFTA_Quarterly!$I77*Int_Exchange_2!E$5/100*E$3,2),0)</f>
        <v>#VALUE!</v>
      </c>
      <c r="F60" s="2" t="e">
        <f ca="1">+IF(IFTA_Quarterly!$I77&gt;0,ROUND(IFTA_Quarterly!$I77*Int_Exchange_2!F$5/100*F$3,2),0)</f>
        <v>#VALUE!</v>
      </c>
      <c r="G60" s="2" t="e">
        <f ca="1">+IF(IFTA_Quarterly!$I77&gt;0,ROUND(IFTA_Quarterly!$I77*Int_Exchange_2!G$5/100*G$3,2),0)</f>
        <v>#VALUE!</v>
      </c>
      <c r="H60" s="2" t="e">
        <f ca="1">+IF(IFTA_Quarterly!$I77&gt;0,ROUND(IFTA_Quarterly!$I77*Int_Exchange_2!H$5/100*H$3,2),0)</f>
        <v>#VALUE!</v>
      </c>
      <c r="I60" s="2" t="e">
        <f ca="1">+IF(IFTA_Quarterly!$I77&gt;0,ROUND(IFTA_Quarterly!$I77*Int_Exchange_2!I$5/100*I$3,2),0)</f>
        <v>#VALUE!</v>
      </c>
      <c r="J60" s="2" t="e">
        <f ca="1">+IF(IFTA_Quarterly!$I77&gt;0,ROUND(IFTA_Quarterly!$I77*Int_Exchange_2!J$5/100*J$3,2),0)</f>
        <v>#VALUE!</v>
      </c>
      <c r="K60" s="2" t="e">
        <f ca="1">+IF(IFTA_Quarterly!$I77&gt;0,ROUND(IFTA_Quarterly!$I77*Int_Exchange_2!K$5/100*K$3,2),0)</f>
        <v>#VALUE!</v>
      </c>
      <c r="L60" s="2" t="e">
        <f ca="1">+IF(IFTA_Quarterly!$I77&gt;0,ROUND(IFTA_Quarterly!$I77*Int_Exchange_2!L$5/100*L$3,2),0)</f>
        <v>#VALUE!</v>
      </c>
      <c r="M60" s="2" t="e">
        <f ca="1">+IF(IFTA_Quarterly!$I77&gt;0,ROUND(IFTA_Quarterly!$I77*Int_Exchange_2!M$5/100*M$3,2),0)</f>
        <v>#VALUE!</v>
      </c>
      <c r="N60" s="2" t="e">
        <f ca="1">+IF(IFTA_Quarterly!$I77&gt;0,ROUND(IFTA_Quarterly!$I77*Int_Exchange_2!N$5/100*N$3,2),0)</f>
        <v>#VALUE!</v>
      </c>
      <c r="O60" s="2" t="e">
        <f ca="1">+IF(IFTA_Quarterly!$I77&gt;0,ROUND(IFTA_Quarterly!$I77*Int_Exchange_2!O$5/100*O$3,2),0)</f>
        <v>#VALUE!</v>
      </c>
      <c r="P60" s="2" t="e">
        <f ca="1">+IF(IFTA_Quarterly!$I77&gt;0,ROUND(IFTA_Quarterly!$I77*Int_Exchange_2!P$5/100*P$3,2),0)</f>
        <v>#VALUE!</v>
      </c>
      <c r="Q60" s="2" t="e">
        <f ca="1">+IF(IFTA_Quarterly!$I77&gt;0,ROUND(IFTA_Quarterly!$I77*Int_Exchange_2!Q$5/100*Q$3,2),0)</f>
        <v>#VALUE!</v>
      </c>
      <c r="R60" s="2" t="e">
        <f ca="1">+IF(IFTA_Quarterly!$I77&gt;0,ROUND(IFTA_Quarterly!$I77*Int_Exchange_2!R$5/100*R$3,2),0)</f>
        <v>#VALUE!</v>
      </c>
      <c r="S60" s="2" t="e">
        <f ca="1">+IF(IFTA_Quarterly!$I77&gt;0,ROUND(IFTA_Quarterly!$I77*Int_Exchange_2!S$5/100*S$3,2),0)</f>
        <v>#VALUE!</v>
      </c>
      <c r="T60" s="2" t="e">
        <f ca="1">+IF(IFTA_Quarterly!$I77&gt;0,ROUND(IFTA_Quarterly!$I77*Int_Exchange_2!T$5/100*T$3,2),0)</f>
        <v>#VALUE!</v>
      </c>
      <c r="U60" s="2" t="e">
        <f ca="1">+IF(IFTA_Quarterly!$I77&gt;0,ROUND(IFTA_Quarterly!$I77*Int_Exchange_2!U$5/100*U$3,2),0)</f>
        <v>#VALUE!</v>
      </c>
      <c r="V60" s="2" t="e">
        <f ca="1">+IF(IFTA_Quarterly!$I77&gt;0,ROUND(IFTA_Quarterly!$I77*Int_Exchange_2!V$5/100*V$3,2),0)</f>
        <v>#VALUE!</v>
      </c>
      <c r="W60" s="2" t="e">
        <f ca="1">+IF(IFTA_Quarterly!$I77&gt;0,ROUND(IFTA_Quarterly!$I77*Int_Exchange_2!W$5/100*W$3,2),0)</f>
        <v>#VALUE!</v>
      </c>
      <c r="X60" s="2" t="e">
        <f ca="1">+IF(IFTA_Quarterly!$I77&gt;0,ROUND(IFTA_Quarterly!$I77*Int_Exchange_2!X$5/100*X$3,2),0)</f>
        <v>#VALUE!</v>
      </c>
      <c r="Y60" s="2" t="e">
        <f ca="1">+IF(IFTA_Quarterly!$I77&gt;0,ROUND(IFTA_Quarterly!$I77*Int_Exchange_2!Y$5/100*Y$3,2),0)</f>
        <v>#VALUE!</v>
      </c>
      <c r="Z60" s="2" t="e">
        <f ca="1">+IF(IFTA_Quarterly!$I77&gt;0,ROUND(IFTA_Quarterly!$I77*Int_Exchange_2!Z$5/100*Z$3,2),0)</f>
        <v>#VALUE!</v>
      </c>
      <c r="AA60" s="2" t="e">
        <f ca="1">+IF(IFTA_Quarterly!$I77&gt;0,ROUND(IFTA_Quarterly!$I77*Int_Exchange_2!AA$5/100*AA$3,2),0)</f>
        <v>#VALUE!</v>
      </c>
      <c r="AB60" s="2" t="e">
        <f ca="1">+IF(IFTA_Quarterly!$I77&gt;0,ROUND(IFTA_Quarterly!$I77*Int_Exchange_2!AB$5/100*AB$3,2),0)</f>
        <v>#VALUE!</v>
      </c>
      <c r="AC60" s="2" t="e">
        <f ca="1">+IF(IFTA_Quarterly!$I77&gt;0,ROUND(IFTA_Quarterly!$I77*Int_Exchange_2!AC$5/100*AC$3,2),0)</f>
        <v>#VALUE!</v>
      </c>
      <c r="AD60" s="2" t="e">
        <f ca="1">+IF(IFTA_Quarterly!$I77&gt;0,ROUND(IFTA_Quarterly!$I77*Int_Exchange_2!AD$5/100*AD$3,2),0)</f>
        <v>#VALUE!</v>
      </c>
      <c r="AE60" s="2" t="e">
        <f ca="1">+IF(IFTA_Quarterly!$I77&gt;0,ROUND(IFTA_Quarterly!$I77*Int_Exchange_2!AE$5/100*AE$3,2),0)</f>
        <v>#VALUE!</v>
      </c>
      <c r="AF60" s="2" t="e">
        <f ca="1">+IF(IFTA_Quarterly!$I77&gt;0,ROUND(IFTA_Quarterly!$I77*Int_Exchange_2!AF$5/100*AF$3,2),0)</f>
        <v>#VALUE!</v>
      </c>
      <c r="AG60" s="2" t="e">
        <f ca="1">+IF(IFTA_Quarterly!$I77&gt;0,ROUND(IFTA_Quarterly!$I77*Int_Exchange_2!AG$5/100*AG$3,2),0)</f>
        <v>#VALUE!</v>
      </c>
      <c r="AH60" s="2" t="e">
        <f ca="1">+IF(IFTA_Quarterly!$I77&gt;0,ROUND(IFTA_Quarterly!$I77*Int_Exchange_2!AH$5/100*AH$3,2),0)</f>
        <v>#VALUE!</v>
      </c>
      <c r="AI60" s="2" t="e">
        <f ca="1">+IF(IFTA_Quarterly!$I77&gt;0,ROUND(IFTA_Quarterly!$I77*Int_Exchange_2!AI$5/100*AI$3,2),0)</f>
        <v>#VALUE!</v>
      </c>
      <c r="AJ60" s="2" t="e">
        <f ca="1">+IF(IFTA_Quarterly!$I77&gt;0,ROUND(IFTA_Quarterly!$I77*Int_Exchange_2!AJ$5/100*AJ$3,2),0)</f>
        <v>#VALUE!</v>
      </c>
      <c r="AK60" s="2" t="e">
        <f ca="1">+IF(IFTA_Quarterly!$I77&gt;0,ROUND(IFTA_Quarterly!$I77*Int_Exchange_2!AK$5/100*AK$3,2),0)</f>
        <v>#VALUE!</v>
      </c>
      <c r="AL60" s="2" t="e">
        <f ca="1">+IF(IFTA_Quarterly!$I77&gt;0,ROUND(IFTA_Quarterly!$I77*Int_Exchange_2!AL$5/100*AL$3,2),0)</f>
        <v>#VALUE!</v>
      </c>
    </row>
    <row r="61" spans="1:38" x14ac:dyDescent="0.25">
      <c r="A61" s="2" t="s">
        <v>73</v>
      </c>
      <c r="B61" s="2" t="str">
        <f t="shared" ca="1" si="44"/>
        <v/>
      </c>
      <c r="C61" s="2" t="e">
        <f ca="1">+IF(IFTA_Quarterly!$I78&gt;0,ROUND(IFTA_Quarterly!$I78*Int_Exchange_2!C$5/100*C$3,2),0)</f>
        <v>#VALUE!</v>
      </c>
      <c r="D61" s="2" t="e">
        <f ca="1">+IF(IFTA_Quarterly!$I78&gt;0,ROUND(IFTA_Quarterly!$I78*Int_Exchange_2!D$5/100*D$3,2),0)</f>
        <v>#VALUE!</v>
      </c>
      <c r="E61" s="2" t="e">
        <f ca="1">+IF(IFTA_Quarterly!$I78&gt;0,ROUND(IFTA_Quarterly!$I78*Int_Exchange_2!E$5/100*E$3,2),0)</f>
        <v>#VALUE!</v>
      </c>
      <c r="F61" s="2" t="e">
        <f ca="1">+IF(IFTA_Quarterly!$I78&gt;0,ROUND(IFTA_Quarterly!$I78*Int_Exchange_2!F$5/100*F$3,2),0)</f>
        <v>#VALUE!</v>
      </c>
      <c r="G61" s="2" t="e">
        <f ca="1">+IF(IFTA_Quarterly!$I78&gt;0,ROUND(IFTA_Quarterly!$I78*Int_Exchange_2!G$5/100*G$3,2),0)</f>
        <v>#VALUE!</v>
      </c>
      <c r="H61" s="2" t="e">
        <f ca="1">+IF(IFTA_Quarterly!$I78&gt;0,ROUND(IFTA_Quarterly!$I78*Int_Exchange_2!H$5/100*H$3,2),0)</f>
        <v>#VALUE!</v>
      </c>
      <c r="I61" s="2" t="e">
        <f ca="1">+IF(IFTA_Quarterly!$I78&gt;0,ROUND(IFTA_Quarterly!$I78*Int_Exchange_2!I$5/100*I$3,2),0)</f>
        <v>#VALUE!</v>
      </c>
      <c r="J61" s="2" t="e">
        <f ca="1">+IF(IFTA_Quarterly!$I78&gt;0,ROUND(IFTA_Quarterly!$I78*Int_Exchange_2!J$5/100*J$3,2),0)</f>
        <v>#VALUE!</v>
      </c>
      <c r="K61" s="2" t="e">
        <f ca="1">+IF(IFTA_Quarterly!$I78&gt;0,ROUND(IFTA_Quarterly!$I78*Int_Exchange_2!K$5/100*K$3,2),0)</f>
        <v>#VALUE!</v>
      </c>
      <c r="L61" s="2" t="e">
        <f ca="1">+IF(IFTA_Quarterly!$I78&gt;0,ROUND(IFTA_Quarterly!$I78*Int_Exchange_2!L$5/100*L$3,2),0)</f>
        <v>#VALUE!</v>
      </c>
      <c r="M61" s="2" t="e">
        <f ca="1">+IF(IFTA_Quarterly!$I78&gt;0,ROUND(IFTA_Quarterly!$I78*Int_Exchange_2!M$5/100*M$3,2),0)</f>
        <v>#VALUE!</v>
      </c>
      <c r="N61" s="2" t="e">
        <f ca="1">+IF(IFTA_Quarterly!$I78&gt;0,ROUND(IFTA_Quarterly!$I78*Int_Exchange_2!N$5/100*N$3,2),0)</f>
        <v>#VALUE!</v>
      </c>
      <c r="O61" s="2" t="e">
        <f ca="1">+IF(IFTA_Quarterly!$I78&gt;0,ROUND(IFTA_Quarterly!$I78*Int_Exchange_2!O$5/100*O$3,2),0)</f>
        <v>#VALUE!</v>
      </c>
      <c r="P61" s="2" t="e">
        <f ca="1">+IF(IFTA_Quarterly!$I78&gt;0,ROUND(IFTA_Quarterly!$I78*Int_Exchange_2!P$5/100*P$3,2),0)</f>
        <v>#VALUE!</v>
      </c>
      <c r="Q61" s="2" t="e">
        <f ca="1">+IF(IFTA_Quarterly!$I78&gt;0,ROUND(IFTA_Quarterly!$I78*Int_Exchange_2!Q$5/100*Q$3,2),0)</f>
        <v>#VALUE!</v>
      </c>
      <c r="R61" s="2" t="e">
        <f ca="1">+IF(IFTA_Quarterly!$I78&gt;0,ROUND(IFTA_Quarterly!$I78*Int_Exchange_2!R$5/100*R$3,2),0)</f>
        <v>#VALUE!</v>
      </c>
      <c r="S61" s="2" t="e">
        <f ca="1">+IF(IFTA_Quarterly!$I78&gt;0,ROUND(IFTA_Quarterly!$I78*Int_Exchange_2!S$5/100*S$3,2),0)</f>
        <v>#VALUE!</v>
      </c>
      <c r="T61" s="2" t="e">
        <f ca="1">+IF(IFTA_Quarterly!$I78&gt;0,ROUND(IFTA_Quarterly!$I78*Int_Exchange_2!T$5/100*T$3,2),0)</f>
        <v>#VALUE!</v>
      </c>
      <c r="U61" s="2" t="e">
        <f ca="1">+IF(IFTA_Quarterly!$I78&gt;0,ROUND(IFTA_Quarterly!$I78*Int_Exchange_2!U$5/100*U$3,2),0)</f>
        <v>#VALUE!</v>
      </c>
      <c r="V61" s="2" t="e">
        <f ca="1">+IF(IFTA_Quarterly!$I78&gt;0,ROUND(IFTA_Quarterly!$I78*Int_Exchange_2!V$5/100*V$3,2),0)</f>
        <v>#VALUE!</v>
      </c>
      <c r="W61" s="2" t="e">
        <f ca="1">+IF(IFTA_Quarterly!$I78&gt;0,ROUND(IFTA_Quarterly!$I78*Int_Exchange_2!W$5/100*W$3,2),0)</f>
        <v>#VALUE!</v>
      </c>
      <c r="X61" s="2" t="e">
        <f ca="1">+IF(IFTA_Quarterly!$I78&gt;0,ROUND(IFTA_Quarterly!$I78*Int_Exchange_2!X$5/100*X$3,2),0)</f>
        <v>#VALUE!</v>
      </c>
      <c r="Y61" s="2" t="e">
        <f ca="1">+IF(IFTA_Quarterly!$I78&gt;0,ROUND(IFTA_Quarterly!$I78*Int_Exchange_2!Y$5/100*Y$3,2),0)</f>
        <v>#VALUE!</v>
      </c>
      <c r="Z61" s="2" t="e">
        <f ca="1">+IF(IFTA_Quarterly!$I78&gt;0,ROUND(IFTA_Quarterly!$I78*Int_Exchange_2!Z$5/100*Z$3,2),0)</f>
        <v>#VALUE!</v>
      </c>
      <c r="AA61" s="2" t="e">
        <f ca="1">+IF(IFTA_Quarterly!$I78&gt;0,ROUND(IFTA_Quarterly!$I78*Int_Exchange_2!AA$5/100*AA$3,2),0)</f>
        <v>#VALUE!</v>
      </c>
      <c r="AB61" s="2" t="e">
        <f ca="1">+IF(IFTA_Quarterly!$I78&gt;0,ROUND(IFTA_Quarterly!$I78*Int_Exchange_2!AB$5/100*AB$3,2),0)</f>
        <v>#VALUE!</v>
      </c>
      <c r="AC61" s="2" t="e">
        <f ca="1">+IF(IFTA_Quarterly!$I78&gt;0,ROUND(IFTA_Quarterly!$I78*Int_Exchange_2!AC$5/100*AC$3,2),0)</f>
        <v>#VALUE!</v>
      </c>
      <c r="AD61" s="2" t="e">
        <f ca="1">+IF(IFTA_Quarterly!$I78&gt;0,ROUND(IFTA_Quarterly!$I78*Int_Exchange_2!AD$5/100*AD$3,2),0)</f>
        <v>#VALUE!</v>
      </c>
      <c r="AE61" s="2" t="e">
        <f ca="1">+IF(IFTA_Quarterly!$I78&gt;0,ROUND(IFTA_Quarterly!$I78*Int_Exchange_2!AE$5/100*AE$3,2),0)</f>
        <v>#VALUE!</v>
      </c>
      <c r="AF61" s="2" t="e">
        <f ca="1">+IF(IFTA_Quarterly!$I78&gt;0,ROUND(IFTA_Quarterly!$I78*Int_Exchange_2!AF$5/100*AF$3,2),0)</f>
        <v>#VALUE!</v>
      </c>
      <c r="AG61" s="2" t="e">
        <f ca="1">+IF(IFTA_Quarterly!$I78&gt;0,ROUND(IFTA_Quarterly!$I78*Int_Exchange_2!AG$5/100*AG$3,2),0)</f>
        <v>#VALUE!</v>
      </c>
      <c r="AH61" s="2" t="e">
        <f ca="1">+IF(IFTA_Quarterly!$I78&gt;0,ROUND(IFTA_Quarterly!$I78*Int_Exchange_2!AH$5/100*AH$3,2),0)</f>
        <v>#VALUE!</v>
      </c>
      <c r="AI61" s="2" t="e">
        <f ca="1">+IF(IFTA_Quarterly!$I78&gt;0,ROUND(IFTA_Quarterly!$I78*Int_Exchange_2!AI$5/100*AI$3,2),0)</f>
        <v>#VALUE!</v>
      </c>
      <c r="AJ61" s="2" t="e">
        <f ca="1">+IF(IFTA_Quarterly!$I78&gt;0,ROUND(IFTA_Quarterly!$I78*Int_Exchange_2!AJ$5/100*AJ$3,2),0)</f>
        <v>#VALUE!</v>
      </c>
      <c r="AK61" s="2" t="e">
        <f ca="1">+IF(IFTA_Quarterly!$I78&gt;0,ROUND(IFTA_Quarterly!$I78*Int_Exchange_2!AK$5/100*AK$3,2),0)</f>
        <v>#VALUE!</v>
      </c>
      <c r="AL61" s="2" t="e">
        <f ca="1">+IF(IFTA_Quarterly!$I78&gt;0,ROUND(IFTA_Quarterly!$I78*Int_Exchange_2!AL$5/100*AL$3,2),0)</f>
        <v>#VALUE!</v>
      </c>
    </row>
    <row r="62" spans="1:38" x14ac:dyDescent="0.25">
      <c r="A62" s="2" t="s">
        <v>74</v>
      </c>
      <c r="B62" s="2" t="str">
        <f t="shared" ca="1" si="44"/>
        <v/>
      </c>
      <c r="C62" s="2" t="e">
        <f ca="1">+IF(IFTA_Quarterly!$I79&gt;0,ROUND(IFTA_Quarterly!$I79*Int_Exchange_2!C$5/100*C$3,2),0)</f>
        <v>#VALUE!</v>
      </c>
      <c r="D62" s="2" t="e">
        <f ca="1">+IF(IFTA_Quarterly!$I79&gt;0,ROUND(IFTA_Quarterly!$I79*Int_Exchange_2!D$5/100*D$3,2),0)</f>
        <v>#VALUE!</v>
      </c>
      <c r="E62" s="2" t="e">
        <f ca="1">+IF(IFTA_Quarterly!$I79&gt;0,ROUND(IFTA_Quarterly!$I79*Int_Exchange_2!E$5/100*E$3,2),0)</f>
        <v>#VALUE!</v>
      </c>
      <c r="F62" s="2" t="e">
        <f ca="1">+IF(IFTA_Quarterly!$I79&gt;0,ROUND(IFTA_Quarterly!$I79*Int_Exchange_2!F$5/100*F$3,2),0)</f>
        <v>#VALUE!</v>
      </c>
      <c r="G62" s="2" t="e">
        <f ca="1">+IF(IFTA_Quarterly!$I79&gt;0,ROUND(IFTA_Quarterly!$I79*Int_Exchange_2!G$5/100*G$3,2),0)</f>
        <v>#VALUE!</v>
      </c>
      <c r="H62" s="2" t="e">
        <f ca="1">+IF(IFTA_Quarterly!$I79&gt;0,ROUND(IFTA_Quarterly!$I79*Int_Exchange_2!H$5/100*H$3,2),0)</f>
        <v>#VALUE!</v>
      </c>
      <c r="I62" s="2" t="e">
        <f ca="1">+IF(IFTA_Quarterly!$I79&gt;0,ROUND(IFTA_Quarterly!$I79*Int_Exchange_2!I$5/100*I$3,2),0)</f>
        <v>#VALUE!</v>
      </c>
      <c r="J62" s="2" t="e">
        <f ca="1">+IF(IFTA_Quarterly!$I79&gt;0,ROUND(IFTA_Quarterly!$I79*Int_Exchange_2!J$5/100*J$3,2),0)</f>
        <v>#VALUE!</v>
      </c>
      <c r="K62" s="2" t="e">
        <f ca="1">+IF(IFTA_Quarterly!$I79&gt;0,ROUND(IFTA_Quarterly!$I79*Int_Exchange_2!K$5/100*K$3,2),0)</f>
        <v>#VALUE!</v>
      </c>
      <c r="L62" s="2" t="e">
        <f ca="1">+IF(IFTA_Quarterly!$I79&gt;0,ROUND(IFTA_Quarterly!$I79*Int_Exchange_2!L$5/100*L$3,2),0)</f>
        <v>#VALUE!</v>
      </c>
      <c r="M62" s="2" t="e">
        <f ca="1">+IF(IFTA_Quarterly!$I79&gt;0,ROUND(IFTA_Quarterly!$I79*Int_Exchange_2!M$5/100*M$3,2),0)</f>
        <v>#VALUE!</v>
      </c>
      <c r="N62" s="2" t="e">
        <f ca="1">+IF(IFTA_Quarterly!$I79&gt;0,ROUND(IFTA_Quarterly!$I79*Int_Exchange_2!N$5/100*N$3,2),0)</f>
        <v>#VALUE!</v>
      </c>
      <c r="O62" s="2" t="e">
        <f ca="1">+IF(IFTA_Quarterly!$I79&gt;0,ROUND(IFTA_Quarterly!$I79*Int_Exchange_2!O$5/100*O$3,2),0)</f>
        <v>#VALUE!</v>
      </c>
      <c r="P62" s="2" t="e">
        <f ca="1">+IF(IFTA_Quarterly!$I79&gt;0,ROUND(IFTA_Quarterly!$I79*Int_Exchange_2!P$5/100*P$3,2),0)</f>
        <v>#VALUE!</v>
      </c>
      <c r="Q62" s="2" t="e">
        <f ca="1">+IF(IFTA_Quarterly!$I79&gt;0,ROUND(IFTA_Quarterly!$I79*Int_Exchange_2!Q$5/100*Q$3,2),0)</f>
        <v>#VALUE!</v>
      </c>
      <c r="R62" s="2" t="e">
        <f ca="1">+IF(IFTA_Quarterly!$I79&gt;0,ROUND(IFTA_Quarterly!$I79*Int_Exchange_2!R$5/100*R$3,2),0)</f>
        <v>#VALUE!</v>
      </c>
      <c r="S62" s="2" t="e">
        <f ca="1">+IF(IFTA_Quarterly!$I79&gt;0,ROUND(IFTA_Quarterly!$I79*Int_Exchange_2!S$5/100*S$3,2),0)</f>
        <v>#VALUE!</v>
      </c>
      <c r="T62" s="2" t="e">
        <f ca="1">+IF(IFTA_Quarterly!$I79&gt;0,ROUND(IFTA_Quarterly!$I79*Int_Exchange_2!T$5/100*T$3,2),0)</f>
        <v>#VALUE!</v>
      </c>
      <c r="U62" s="2" t="e">
        <f ca="1">+IF(IFTA_Quarterly!$I79&gt;0,ROUND(IFTA_Quarterly!$I79*Int_Exchange_2!U$5/100*U$3,2),0)</f>
        <v>#VALUE!</v>
      </c>
      <c r="V62" s="2" t="e">
        <f ca="1">+IF(IFTA_Quarterly!$I79&gt;0,ROUND(IFTA_Quarterly!$I79*Int_Exchange_2!V$5/100*V$3,2),0)</f>
        <v>#VALUE!</v>
      </c>
      <c r="W62" s="2" t="e">
        <f ca="1">+IF(IFTA_Quarterly!$I79&gt;0,ROUND(IFTA_Quarterly!$I79*Int_Exchange_2!W$5/100*W$3,2),0)</f>
        <v>#VALUE!</v>
      </c>
      <c r="X62" s="2" t="e">
        <f ca="1">+IF(IFTA_Quarterly!$I79&gt;0,ROUND(IFTA_Quarterly!$I79*Int_Exchange_2!X$5/100*X$3,2),0)</f>
        <v>#VALUE!</v>
      </c>
      <c r="Y62" s="2" t="e">
        <f ca="1">+IF(IFTA_Quarterly!$I79&gt;0,ROUND(IFTA_Quarterly!$I79*Int_Exchange_2!Y$5/100*Y$3,2),0)</f>
        <v>#VALUE!</v>
      </c>
      <c r="Z62" s="2" t="e">
        <f ca="1">+IF(IFTA_Quarterly!$I79&gt;0,ROUND(IFTA_Quarterly!$I79*Int_Exchange_2!Z$5/100*Z$3,2),0)</f>
        <v>#VALUE!</v>
      </c>
      <c r="AA62" s="2" t="e">
        <f ca="1">+IF(IFTA_Quarterly!$I79&gt;0,ROUND(IFTA_Quarterly!$I79*Int_Exchange_2!AA$5/100*AA$3,2),0)</f>
        <v>#VALUE!</v>
      </c>
      <c r="AB62" s="2" t="e">
        <f ca="1">+IF(IFTA_Quarterly!$I79&gt;0,ROUND(IFTA_Quarterly!$I79*Int_Exchange_2!AB$5/100*AB$3,2),0)</f>
        <v>#VALUE!</v>
      </c>
      <c r="AC62" s="2" t="e">
        <f ca="1">+IF(IFTA_Quarterly!$I79&gt;0,ROUND(IFTA_Quarterly!$I79*Int_Exchange_2!AC$5/100*AC$3,2),0)</f>
        <v>#VALUE!</v>
      </c>
      <c r="AD62" s="2" t="e">
        <f ca="1">+IF(IFTA_Quarterly!$I79&gt;0,ROUND(IFTA_Quarterly!$I79*Int_Exchange_2!AD$5/100*AD$3,2),0)</f>
        <v>#VALUE!</v>
      </c>
      <c r="AE62" s="2" t="e">
        <f ca="1">+IF(IFTA_Quarterly!$I79&gt;0,ROUND(IFTA_Quarterly!$I79*Int_Exchange_2!AE$5/100*AE$3,2),0)</f>
        <v>#VALUE!</v>
      </c>
      <c r="AF62" s="2" t="e">
        <f ca="1">+IF(IFTA_Quarterly!$I79&gt;0,ROUND(IFTA_Quarterly!$I79*Int_Exchange_2!AF$5/100*AF$3,2),0)</f>
        <v>#VALUE!</v>
      </c>
      <c r="AG62" s="2" t="e">
        <f ca="1">+IF(IFTA_Quarterly!$I79&gt;0,ROUND(IFTA_Quarterly!$I79*Int_Exchange_2!AG$5/100*AG$3,2),0)</f>
        <v>#VALUE!</v>
      </c>
      <c r="AH62" s="2" t="e">
        <f ca="1">+IF(IFTA_Quarterly!$I79&gt;0,ROUND(IFTA_Quarterly!$I79*Int_Exchange_2!AH$5/100*AH$3,2),0)</f>
        <v>#VALUE!</v>
      </c>
      <c r="AI62" s="2" t="e">
        <f ca="1">+IF(IFTA_Quarterly!$I79&gt;0,ROUND(IFTA_Quarterly!$I79*Int_Exchange_2!AI$5/100*AI$3,2),0)</f>
        <v>#VALUE!</v>
      </c>
      <c r="AJ62" s="2" t="e">
        <f ca="1">+IF(IFTA_Quarterly!$I79&gt;0,ROUND(IFTA_Quarterly!$I79*Int_Exchange_2!AJ$5/100*AJ$3,2),0)</f>
        <v>#VALUE!</v>
      </c>
      <c r="AK62" s="2" t="e">
        <f ca="1">+IF(IFTA_Quarterly!$I79&gt;0,ROUND(IFTA_Quarterly!$I79*Int_Exchange_2!AK$5/100*AK$3,2),0)</f>
        <v>#VALUE!</v>
      </c>
      <c r="AL62" s="2" t="e">
        <f ca="1">+IF(IFTA_Quarterly!$I79&gt;0,ROUND(IFTA_Quarterly!$I79*Int_Exchange_2!AL$5/100*AL$3,2),0)</f>
        <v>#VALUE!</v>
      </c>
    </row>
    <row r="63" spans="1:38" x14ac:dyDescent="0.25">
      <c r="A63" s="2" t="s">
        <v>75</v>
      </c>
      <c r="B63" s="2" t="str">
        <f t="shared" ca="1" si="44"/>
        <v/>
      </c>
      <c r="C63" s="2" t="e">
        <f ca="1">+IF(IFTA_Quarterly!$I80&gt;0,ROUND(IFTA_Quarterly!$I80*Int_Exchange_2!C$5/100*C$3,2),0)</f>
        <v>#VALUE!</v>
      </c>
      <c r="D63" s="2" t="e">
        <f ca="1">+IF(IFTA_Quarterly!$I80&gt;0,ROUND(IFTA_Quarterly!$I80*Int_Exchange_2!D$5/100*D$3,2),0)</f>
        <v>#VALUE!</v>
      </c>
      <c r="E63" s="2" t="e">
        <f ca="1">+IF(IFTA_Quarterly!$I80&gt;0,ROUND(IFTA_Quarterly!$I80*Int_Exchange_2!E$5/100*E$3,2),0)</f>
        <v>#VALUE!</v>
      </c>
      <c r="F63" s="2" t="e">
        <f ca="1">+IF(IFTA_Quarterly!$I80&gt;0,ROUND(IFTA_Quarterly!$I80*Int_Exchange_2!F$5/100*F$3,2),0)</f>
        <v>#VALUE!</v>
      </c>
      <c r="G63" s="2" t="e">
        <f ca="1">+IF(IFTA_Quarterly!$I80&gt;0,ROUND(IFTA_Quarterly!$I80*Int_Exchange_2!G$5/100*G$3,2),0)</f>
        <v>#VALUE!</v>
      </c>
      <c r="H63" s="2" t="e">
        <f ca="1">+IF(IFTA_Quarterly!$I80&gt;0,ROUND(IFTA_Quarterly!$I80*Int_Exchange_2!H$5/100*H$3,2),0)</f>
        <v>#VALUE!</v>
      </c>
      <c r="I63" s="2" t="e">
        <f ca="1">+IF(IFTA_Quarterly!$I80&gt;0,ROUND(IFTA_Quarterly!$I80*Int_Exchange_2!I$5/100*I$3,2),0)</f>
        <v>#VALUE!</v>
      </c>
      <c r="J63" s="2" t="e">
        <f ca="1">+IF(IFTA_Quarterly!$I80&gt;0,ROUND(IFTA_Quarterly!$I80*Int_Exchange_2!J$5/100*J$3,2),0)</f>
        <v>#VALUE!</v>
      </c>
      <c r="K63" s="2" t="e">
        <f ca="1">+IF(IFTA_Quarterly!$I80&gt;0,ROUND(IFTA_Quarterly!$I80*Int_Exchange_2!K$5/100*K$3,2),0)</f>
        <v>#VALUE!</v>
      </c>
      <c r="L63" s="2" t="e">
        <f ca="1">+IF(IFTA_Quarterly!$I80&gt;0,ROUND(IFTA_Quarterly!$I80*Int_Exchange_2!L$5/100*L$3,2),0)</f>
        <v>#VALUE!</v>
      </c>
      <c r="M63" s="2" t="e">
        <f ca="1">+IF(IFTA_Quarterly!$I80&gt;0,ROUND(IFTA_Quarterly!$I80*Int_Exchange_2!M$5/100*M$3,2),0)</f>
        <v>#VALUE!</v>
      </c>
      <c r="N63" s="2" t="e">
        <f ca="1">+IF(IFTA_Quarterly!$I80&gt;0,ROUND(IFTA_Quarterly!$I80*Int_Exchange_2!N$5/100*N$3,2),0)</f>
        <v>#VALUE!</v>
      </c>
      <c r="O63" s="2" t="e">
        <f ca="1">+IF(IFTA_Quarterly!$I80&gt;0,ROUND(IFTA_Quarterly!$I80*Int_Exchange_2!O$5/100*O$3,2),0)</f>
        <v>#VALUE!</v>
      </c>
      <c r="P63" s="2" t="e">
        <f ca="1">+IF(IFTA_Quarterly!$I80&gt;0,ROUND(IFTA_Quarterly!$I80*Int_Exchange_2!P$5/100*P$3,2),0)</f>
        <v>#VALUE!</v>
      </c>
      <c r="Q63" s="2" t="e">
        <f ca="1">+IF(IFTA_Quarterly!$I80&gt;0,ROUND(IFTA_Quarterly!$I80*Int_Exchange_2!Q$5/100*Q$3,2),0)</f>
        <v>#VALUE!</v>
      </c>
      <c r="R63" s="2" t="e">
        <f ca="1">+IF(IFTA_Quarterly!$I80&gt;0,ROUND(IFTA_Quarterly!$I80*Int_Exchange_2!R$5/100*R$3,2),0)</f>
        <v>#VALUE!</v>
      </c>
      <c r="S63" s="2" t="e">
        <f ca="1">+IF(IFTA_Quarterly!$I80&gt;0,ROUND(IFTA_Quarterly!$I80*Int_Exchange_2!S$5/100*S$3,2),0)</f>
        <v>#VALUE!</v>
      </c>
      <c r="T63" s="2" t="e">
        <f ca="1">+IF(IFTA_Quarterly!$I80&gt;0,ROUND(IFTA_Quarterly!$I80*Int_Exchange_2!T$5/100*T$3,2),0)</f>
        <v>#VALUE!</v>
      </c>
      <c r="U63" s="2" t="e">
        <f ca="1">+IF(IFTA_Quarterly!$I80&gt;0,ROUND(IFTA_Quarterly!$I80*Int_Exchange_2!U$5/100*U$3,2),0)</f>
        <v>#VALUE!</v>
      </c>
      <c r="V63" s="2" t="e">
        <f ca="1">+IF(IFTA_Quarterly!$I80&gt;0,ROUND(IFTA_Quarterly!$I80*Int_Exchange_2!V$5/100*V$3,2),0)</f>
        <v>#VALUE!</v>
      </c>
      <c r="W63" s="2" t="e">
        <f ca="1">+IF(IFTA_Quarterly!$I80&gt;0,ROUND(IFTA_Quarterly!$I80*Int_Exchange_2!W$5/100*W$3,2),0)</f>
        <v>#VALUE!</v>
      </c>
      <c r="X63" s="2" t="e">
        <f ca="1">+IF(IFTA_Quarterly!$I80&gt;0,ROUND(IFTA_Quarterly!$I80*Int_Exchange_2!X$5/100*X$3,2),0)</f>
        <v>#VALUE!</v>
      </c>
      <c r="Y63" s="2" t="e">
        <f ca="1">+IF(IFTA_Quarterly!$I80&gt;0,ROUND(IFTA_Quarterly!$I80*Int_Exchange_2!Y$5/100*Y$3,2),0)</f>
        <v>#VALUE!</v>
      </c>
      <c r="Z63" s="2" t="e">
        <f ca="1">+IF(IFTA_Quarterly!$I80&gt;0,ROUND(IFTA_Quarterly!$I80*Int_Exchange_2!Z$5/100*Z$3,2),0)</f>
        <v>#VALUE!</v>
      </c>
      <c r="AA63" s="2" t="e">
        <f ca="1">+IF(IFTA_Quarterly!$I80&gt;0,ROUND(IFTA_Quarterly!$I80*Int_Exchange_2!AA$5/100*AA$3,2),0)</f>
        <v>#VALUE!</v>
      </c>
      <c r="AB63" s="2" t="e">
        <f ca="1">+IF(IFTA_Quarterly!$I80&gt;0,ROUND(IFTA_Quarterly!$I80*Int_Exchange_2!AB$5/100*AB$3,2),0)</f>
        <v>#VALUE!</v>
      </c>
      <c r="AC63" s="2" t="e">
        <f ca="1">+IF(IFTA_Quarterly!$I80&gt;0,ROUND(IFTA_Quarterly!$I80*Int_Exchange_2!AC$5/100*AC$3,2),0)</f>
        <v>#VALUE!</v>
      </c>
      <c r="AD63" s="2" t="e">
        <f ca="1">+IF(IFTA_Quarterly!$I80&gt;0,ROUND(IFTA_Quarterly!$I80*Int_Exchange_2!AD$5/100*AD$3,2),0)</f>
        <v>#VALUE!</v>
      </c>
      <c r="AE63" s="2" t="e">
        <f ca="1">+IF(IFTA_Quarterly!$I80&gt;0,ROUND(IFTA_Quarterly!$I80*Int_Exchange_2!AE$5/100*AE$3,2),0)</f>
        <v>#VALUE!</v>
      </c>
      <c r="AF63" s="2" t="e">
        <f ca="1">+IF(IFTA_Quarterly!$I80&gt;0,ROUND(IFTA_Quarterly!$I80*Int_Exchange_2!AF$5/100*AF$3,2),0)</f>
        <v>#VALUE!</v>
      </c>
      <c r="AG63" s="2" t="e">
        <f ca="1">+IF(IFTA_Quarterly!$I80&gt;0,ROUND(IFTA_Quarterly!$I80*Int_Exchange_2!AG$5/100*AG$3,2),0)</f>
        <v>#VALUE!</v>
      </c>
      <c r="AH63" s="2" t="e">
        <f ca="1">+IF(IFTA_Quarterly!$I80&gt;0,ROUND(IFTA_Quarterly!$I80*Int_Exchange_2!AH$5/100*AH$3,2),0)</f>
        <v>#VALUE!</v>
      </c>
      <c r="AI63" s="2" t="e">
        <f ca="1">+IF(IFTA_Quarterly!$I80&gt;0,ROUND(IFTA_Quarterly!$I80*Int_Exchange_2!AI$5/100*AI$3,2),0)</f>
        <v>#VALUE!</v>
      </c>
      <c r="AJ63" s="2" t="e">
        <f ca="1">+IF(IFTA_Quarterly!$I80&gt;0,ROUND(IFTA_Quarterly!$I80*Int_Exchange_2!AJ$5/100*AJ$3,2),0)</f>
        <v>#VALUE!</v>
      </c>
      <c r="AK63" s="2" t="e">
        <f ca="1">+IF(IFTA_Quarterly!$I80&gt;0,ROUND(IFTA_Quarterly!$I80*Int_Exchange_2!AK$5/100*AK$3,2),0)</f>
        <v>#VALUE!</v>
      </c>
      <c r="AL63" s="2" t="e">
        <f ca="1">+IF(IFTA_Quarterly!$I80&gt;0,ROUND(IFTA_Quarterly!$I80*Int_Exchange_2!AL$5/100*AL$3,2),0)</f>
        <v>#VALUE!</v>
      </c>
    </row>
    <row r="64" spans="1:38" x14ac:dyDescent="0.25">
      <c r="A64" s="2" t="s">
        <v>76</v>
      </c>
      <c r="B64" s="2" t="str">
        <f t="shared" ca="1" si="44"/>
        <v/>
      </c>
      <c r="C64" s="2" t="e">
        <f ca="1">+IF(IFTA_Quarterly!$I81&gt;0,ROUND(IFTA_Quarterly!$I81*Int_Exchange_2!C$5/100*C$3,2),0)</f>
        <v>#VALUE!</v>
      </c>
      <c r="D64" s="2" t="e">
        <f ca="1">+IF(IFTA_Quarterly!$I81&gt;0,ROUND(IFTA_Quarterly!$I81*Int_Exchange_2!D$5/100*D$3,2),0)</f>
        <v>#VALUE!</v>
      </c>
      <c r="E64" s="2" t="e">
        <f ca="1">+IF(IFTA_Quarterly!$I81&gt;0,ROUND(IFTA_Quarterly!$I81*Int_Exchange_2!E$5/100*E$3,2),0)</f>
        <v>#VALUE!</v>
      </c>
      <c r="F64" s="2" t="e">
        <f ca="1">+IF(IFTA_Quarterly!$I81&gt;0,ROUND(IFTA_Quarterly!$I81*Int_Exchange_2!F$5/100*F$3,2),0)</f>
        <v>#VALUE!</v>
      </c>
      <c r="G64" s="2" t="e">
        <f ca="1">+IF(IFTA_Quarterly!$I81&gt;0,ROUND(IFTA_Quarterly!$I81*Int_Exchange_2!G$5/100*G$3,2),0)</f>
        <v>#VALUE!</v>
      </c>
      <c r="H64" s="2" t="e">
        <f ca="1">+IF(IFTA_Quarterly!$I81&gt;0,ROUND(IFTA_Quarterly!$I81*Int_Exchange_2!H$5/100*H$3,2),0)</f>
        <v>#VALUE!</v>
      </c>
      <c r="I64" s="2" t="e">
        <f ca="1">+IF(IFTA_Quarterly!$I81&gt;0,ROUND(IFTA_Quarterly!$I81*Int_Exchange_2!I$5/100*I$3,2),0)</f>
        <v>#VALUE!</v>
      </c>
      <c r="J64" s="2" t="e">
        <f ca="1">+IF(IFTA_Quarterly!$I81&gt;0,ROUND(IFTA_Quarterly!$I81*Int_Exchange_2!J$5/100*J$3,2),0)</f>
        <v>#VALUE!</v>
      </c>
      <c r="K64" s="2" t="e">
        <f ca="1">+IF(IFTA_Quarterly!$I81&gt;0,ROUND(IFTA_Quarterly!$I81*Int_Exchange_2!K$5/100*K$3,2),0)</f>
        <v>#VALUE!</v>
      </c>
      <c r="L64" s="2" t="e">
        <f ca="1">+IF(IFTA_Quarterly!$I81&gt;0,ROUND(IFTA_Quarterly!$I81*Int_Exchange_2!L$5/100*L$3,2),0)</f>
        <v>#VALUE!</v>
      </c>
      <c r="M64" s="2" t="e">
        <f ca="1">+IF(IFTA_Quarterly!$I81&gt;0,ROUND(IFTA_Quarterly!$I81*Int_Exchange_2!M$5/100*M$3,2),0)</f>
        <v>#VALUE!</v>
      </c>
      <c r="N64" s="2" t="e">
        <f ca="1">+IF(IFTA_Quarterly!$I81&gt;0,ROUND(IFTA_Quarterly!$I81*Int_Exchange_2!N$5/100*N$3,2),0)</f>
        <v>#VALUE!</v>
      </c>
      <c r="O64" s="2" t="e">
        <f ca="1">+IF(IFTA_Quarterly!$I81&gt;0,ROUND(IFTA_Quarterly!$I81*Int_Exchange_2!O$5/100*O$3,2),0)</f>
        <v>#VALUE!</v>
      </c>
      <c r="P64" s="2" t="e">
        <f ca="1">+IF(IFTA_Quarterly!$I81&gt;0,ROUND(IFTA_Quarterly!$I81*Int_Exchange_2!P$5/100*P$3,2),0)</f>
        <v>#VALUE!</v>
      </c>
      <c r="Q64" s="2" t="e">
        <f ca="1">+IF(IFTA_Quarterly!$I81&gt;0,ROUND(IFTA_Quarterly!$I81*Int_Exchange_2!Q$5/100*Q$3,2),0)</f>
        <v>#VALUE!</v>
      </c>
      <c r="R64" s="2" t="e">
        <f ca="1">+IF(IFTA_Quarterly!$I81&gt;0,ROUND(IFTA_Quarterly!$I81*Int_Exchange_2!R$5/100*R$3,2),0)</f>
        <v>#VALUE!</v>
      </c>
      <c r="S64" s="2" t="e">
        <f ca="1">+IF(IFTA_Quarterly!$I81&gt;0,ROUND(IFTA_Quarterly!$I81*Int_Exchange_2!S$5/100*S$3,2),0)</f>
        <v>#VALUE!</v>
      </c>
      <c r="T64" s="2" t="e">
        <f ca="1">+IF(IFTA_Quarterly!$I81&gt;0,ROUND(IFTA_Quarterly!$I81*Int_Exchange_2!T$5/100*T$3,2),0)</f>
        <v>#VALUE!</v>
      </c>
      <c r="U64" s="2" t="e">
        <f ca="1">+IF(IFTA_Quarterly!$I81&gt;0,ROUND(IFTA_Quarterly!$I81*Int_Exchange_2!U$5/100*U$3,2),0)</f>
        <v>#VALUE!</v>
      </c>
      <c r="V64" s="2" t="e">
        <f ca="1">+IF(IFTA_Quarterly!$I81&gt;0,ROUND(IFTA_Quarterly!$I81*Int_Exchange_2!V$5/100*V$3,2),0)</f>
        <v>#VALUE!</v>
      </c>
      <c r="W64" s="2" t="e">
        <f ca="1">+IF(IFTA_Quarterly!$I81&gt;0,ROUND(IFTA_Quarterly!$I81*Int_Exchange_2!W$5/100*W$3,2),0)</f>
        <v>#VALUE!</v>
      </c>
      <c r="X64" s="2" t="e">
        <f ca="1">+IF(IFTA_Quarterly!$I81&gt;0,ROUND(IFTA_Quarterly!$I81*Int_Exchange_2!X$5/100*X$3,2),0)</f>
        <v>#VALUE!</v>
      </c>
      <c r="Y64" s="2" t="e">
        <f ca="1">+IF(IFTA_Quarterly!$I81&gt;0,ROUND(IFTA_Quarterly!$I81*Int_Exchange_2!Y$5/100*Y$3,2),0)</f>
        <v>#VALUE!</v>
      </c>
      <c r="Z64" s="2" t="e">
        <f ca="1">+IF(IFTA_Quarterly!$I81&gt;0,ROUND(IFTA_Quarterly!$I81*Int_Exchange_2!Z$5/100*Z$3,2),0)</f>
        <v>#VALUE!</v>
      </c>
      <c r="AA64" s="2" t="e">
        <f ca="1">+IF(IFTA_Quarterly!$I81&gt;0,ROUND(IFTA_Quarterly!$I81*Int_Exchange_2!AA$5/100*AA$3,2),0)</f>
        <v>#VALUE!</v>
      </c>
      <c r="AB64" s="2" t="e">
        <f ca="1">+IF(IFTA_Quarterly!$I81&gt;0,ROUND(IFTA_Quarterly!$I81*Int_Exchange_2!AB$5/100*AB$3,2),0)</f>
        <v>#VALUE!</v>
      </c>
      <c r="AC64" s="2" t="e">
        <f ca="1">+IF(IFTA_Quarterly!$I81&gt;0,ROUND(IFTA_Quarterly!$I81*Int_Exchange_2!AC$5/100*AC$3,2),0)</f>
        <v>#VALUE!</v>
      </c>
      <c r="AD64" s="2" t="e">
        <f ca="1">+IF(IFTA_Quarterly!$I81&gt;0,ROUND(IFTA_Quarterly!$I81*Int_Exchange_2!AD$5/100*AD$3,2),0)</f>
        <v>#VALUE!</v>
      </c>
      <c r="AE64" s="2" t="e">
        <f ca="1">+IF(IFTA_Quarterly!$I81&gt;0,ROUND(IFTA_Quarterly!$I81*Int_Exchange_2!AE$5/100*AE$3,2),0)</f>
        <v>#VALUE!</v>
      </c>
      <c r="AF64" s="2" t="e">
        <f ca="1">+IF(IFTA_Quarterly!$I81&gt;0,ROUND(IFTA_Quarterly!$I81*Int_Exchange_2!AF$5/100*AF$3,2),0)</f>
        <v>#VALUE!</v>
      </c>
      <c r="AG64" s="2" t="e">
        <f ca="1">+IF(IFTA_Quarterly!$I81&gt;0,ROUND(IFTA_Quarterly!$I81*Int_Exchange_2!AG$5/100*AG$3,2),0)</f>
        <v>#VALUE!</v>
      </c>
      <c r="AH64" s="2" t="e">
        <f ca="1">+IF(IFTA_Quarterly!$I81&gt;0,ROUND(IFTA_Quarterly!$I81*Int_Exchange_2!AH$5/100*AH$3,2),0)</f>
        <v>#VALUE!</v>
      </c>
      <c r="AI64" s="2" t="e">
        <f ca="1">+IF(IFTA_Quarterly!$I81&gt;0,ROUND(IFTA_Quarterly!$I81*Int_Exchange_2!AI$5/100*AI$3,2),0)</f>
        <v>#VALUE!</v>
      </c>
      <c r="AJ64" s="2" t="e">
        <f ca="1">+IF(IFTA_Quarterly!$I81&gt;0,ROUND(IFTA_Quarterly!$I81*Int_Exchange_2!AJ$5/100*AJ$3,2),0)</f>
        <v>#VALUE!</v>
      </c>
      <c r="AK64" s="2" t="e">
        <f ca="1">+IF(IFTA_Quarterly!$I81&gt;0,ROUND(IFTA_Quarterly!$I81*Int_Exchange_2!AK$5/100*AK$3,2),0)</f>
        <v>#VALUE!</v>
      </c>
      <c r="AL64" s="2" t="e">
        <f ca="1">+IF(IFTA_Quarterly!$I81&gt;0,ROUND(IFTA_Quarterly!$I81*Int_Exchange_2!AL$5/100*AL$3,2),0)</f>
        <v>#VALUE!</v>
      </c>
    </row>
    <row r="65" spans="1:38" x14ac:dyDescent="0.25">
      <c r="A65" s="2" t="s">
        <v>77</v>
      </c>
      <c r="B65" s="2" t="str">
        <f t="shared" ca="1" si="44"/>
        <v/>
      </c>
      <c r="C65" s="2" t="e">
        <f ca="1">+IF(IFTA_Quarterly!$I82&gt;0,ROUND(IFTA_Quarterly!$I82*Int_Exchange_2!C$5/100*C$3,2),0)</f>
        <v>#VALUE!</v>
      </c>
      <c r="D65" s="2" t="e">
        <f ca="1">+IF(IFTA_Quarterly!$I82&gt;0,ROUND(IFTA_Quarterly!$I82*Int_Exchange_2!D$5/100*D$3,2),0)</f>
        <v>#VALUE!</v>
      </c>
      <c r="E65" s="2" t="e">
        <f ca="1">+IF(IFTA_Quarterly!$I82&gt;0,ROUND(IFTA_Quarterly!$I82*Int_Exchange_2!E$5/100*E$3,2),0)</f>
        <v>#VALUE!</v>
      </c>
      <c r="F65" s="2" t="e">
        <f ca="1">+IF(IFTA_Quarterly!$I82&gt;0,ROUND(IFTA_Quarterly!$I82*Int_Exchange_2!F$5/100*F$3,2),0)</f>
        <v>#VALUE!</v>
      </c>
      <c r="G65" s="2" t="e">
        <f ca="1">+IF(IFTA_Quarterly!$I82&gt;0,ROUND(IFTA_Quarterly!$I82*Int_Exchange_2!G$5/100*G$3,2),0)</f>
        <v>#VALUE!</v>
      </c>
      <c r="H65" s="2" t="e">
        <f ca="1">+IF(IFTA_Quarterly!$I82&gt;0,ROUND(IFTA_Quarterly!$I82*Int_Exchange_2!H$5/100*H$3,2),0)</f>
        <v>#VALUE!</v>
      </c>
      <c r="I65" s="2" t="e">
        <f ca="1">+IF(IFTA_Quarterly!$I82&gt;0,ROUND(IFTA_Quarterly!$I82*Int_Exchange_2!I$5/100*I$3,2),0)</f>
        <v>#VALUE!</v>
      </c>
      <c r="J65" s="2" t="e">
        <f ca="1">+IF(IFTA_Quarterly!$I82&gt;0,ROUND(IFTA_Quarterly!$I82*Int_Exchange_2!J$5/100*J$3,2),0)</f>
        <v>#VALUE!</v>
      </c>
      <c r="K65" s="2" t="e">
        <f ca="1">+IF(IFTA_Quarterly!$I82&gt;0,ROUND(IFTA_Quarterly!$I82*Int_Exchange_2!K$5/100*K$3,2),0)</f>
        <v>#VALUE!</v>
      </c>
      <c r="L65" s="2" t="e">
        <f ca="1">+IF(IFTA_Quarterly!$I82&gt;0,ROUND(IFTA_Quarterly!$I82*Int_Exchange_2!L$5/100*L$3,2),0)</f>
        <v>#VALUE!</v>
      </c>
      <c r="M65" s="2" t="e">
        <f ca="1">+IF(IFTA_Quarterly!$I82&gt;0,ROUND(IFTA_Quarterly!$I82*Int_Exchange_2!M$5/100*M$3,2),0)</f>
        <v>#VALUE!</v>
      </c>
      <c r="N65" s="2" t="e">
        <f ca="1">+IF(IFTA_Quarterly!$I82&gt;0,ROUND(IFTA_Quarterly!$I82*Int_Exchange_2!N$5/100*N$3,2),0)</f>
        <v>#VALUE!</v>
      </c>
      <c r="O65" s="2" t="e">
        <f ca="1">+IF(IFTA_Quarterly!$I82&gt;0,ROUND(IFTA_Quarterly!$I82*Int_Exchange_2!O$5/100*O$3,2),0)</f>
        <v>#VALUE!</v>
      </c>
      <c r="P65" s="2" t="e">
        <f ca="1">+IF(IFTA_Quarterly!$I82&gt;0,ROUND(IFTA_Quarterly!$I82*Int_Exchange_2!P$5/100*P$3,2),0)</f>
        <v>#VALUE!</v>
      </c>
      <c r="Q65" s="2" t="e">
        <f ca="1">+IF(IFTA_Quarterly!$I82&gt;0,ROUND(IFTA_Quarterly!$I82*Int_Exchange_2!Q$5/100*Q$3,2),0)</f>
        <v>#VALUE!</v>
      </c>
      <c r="R65" s="2" t="e">
        <f ca="1">+IF(IFTA_Quarterly!$I82&gt;0,ROUND(IFTA_Quarterly!$I82*Int_Exchange_2!R$5/100*R$3,2),0)</f>
        <v>#VALUE!</v>
      </c>
      <c r="S65" s="2" t="e">
        <f ca="1">+IF(IFTA_Quarterly!$I82&gt;0,ROUND(IFTA_Quarterly!$I82*Int_Exchange_2!S$5/100*S$3,2),0)</f>
        <v>#VALUE!</v>
      </c>
      <c r="T65" s="2" t="e">
        <f ca="1">+IF(IFTA_Quarterly!$I82&gt;0,ROUND(IFTA_Quarterly!$I82*Int_Exchange_2!T$5/100*T$3,2),0)</f>
        <v>#VALUE!</v>
      </c>
      <c r="U65" s="2" t="e">
        <f ca="1">+IF(IFTA_Quarterly!$I82&gt;0,ROUND(IFTA_Quarterly!$I82*Int_Exchange_2!U$5/100*U$3,2),0)</f>
        <v>#VALUE!</v>
      </c>
      <c r="V65" s="2" t="e">
        <f ca="1">+IF(IFTA_Quarterly!$I82&gt;0,ROUND(IFTA_Quarterly!$I82*Int_Exchange_2!V$5/100*V$3,2),0)</f>
        <v>#VALUE!</v>
      </c>
      <c r="W65" s="2" t="e">
        <f ca="1">+IF(IFTA_Quarterly!$I82&gt;0,ROUND(IFTA_Quarterly!$I82*Int_Exchange_2!W$5/100*W$3,2),0)</f>
        <v>#VALUE!</v>
      </c>
      <c r="X65" s="2" t="e">
        <f ca="1">+IF(IFTA_Quarterly!$I82&gt;0,ROUND(IFTA_Quarterly!$I82*Int_Exchange_2!X$5/100*X$3,2),0)</f>
        <v>#VALUE!</v>
      </c>
      <c r="Y65" s="2" t="e">
        <f ca="1">+IF(IFTA_Quarterly!$I82&gt;0,ROUND(IFTA_Quarterly!$I82*Int_Exchange_2!Y$5/100*Y$3,2),0)</f>
        <v>#VALUE!</v>
      </c>
      <c r="Z65" s="2" t="e">
        <f ca="1">+IF(IFTA_Quarterly!$I82&gt;0,ROUND(IFTA_Quarterly!$I82*Int_Exchange_2!Z$5/100*Z$3,2),0)</f>
        <v>#VALUE!</v>
      </c>
      <c r="AA65" s="2" t="e">
        <f ca="1">+IF(IFTA_Quarterly!$I82&gt;0,ROUND(IFTA_Quarterly!$I82*Int_Exchange_2!AA$5/100*AA$3,2),0)</f>
        <v>#VALUE!</v>
      </c>
      <c r="AB65" s="2" t="e">
        <f ca="1">+IF(IFTA_Quarterly!$I82&gt;0,ROUND(IFTA_Quarterly!$I82*Int_Exchange_2!AB$5/100*AB$3,2),0)</f>
        <v>#VALUE!</v>
      </c>
      <c r="AC65" s="2" t="e">
        <f ca="1">+IF(IFTA_Quarterly!$I82&gt;0,ROUND(IFTA_Quarterly!$I82*Int_Exchange_2!AC$5/100*AC$3,2),0)</f>
        <v>#VALUE!</v>
      </c>
      <c r="AD65" s="2" t="e">
        <f ca="1">+IF(IFTA_Quarterly!$I82&gt;0,ROUND(IFTA_Quarterly!$I82*Int_Exchange_2!AD$5/100*AD$3,2),0)</f>
        <v>#VALUE!</v>
      </c>
      <c r="AE65" s="2" t="e">
        <f ca="1">+IF(IFTA_Quarterly!$I82&gt;0,ROUND(IFTA_Quarterly!$I82*Int_Exchange_2!AE$5/100*AE$3,2),0)</f>
        <v>#VALUE!</v>
      </c>
      <c r="AF65" s="2" t="e">
        <f ca="1">+IF(IFTA_Quarterly!$I82&gt;0,ROUND(IFTA_Quarterly!$I82*Int_Exchange_2!AF$5/100*AF$3,2),0)</f>
        <v>#VALUE!</v>
      </c>
      <c r="AG65" s="2" t="e">
        <f ca="1">+IF(IFTA_Quarterly!$I82&gt;0,ROUND(IFTA_Quarterly!$I82*Int_Exchange_2!AG$5/100*AG$3,2),0)</f>
        <v>#VALUE!</v>
      </c>
      <c r="AH65" s="2" t="e">
        <f ca="1">+IF(IFTA_Quarterly!$I82&gt;0,ROUND(IFTA_Quarterly!$I82*Int_Exchange_2!AH$5/100*AH$3,2),0)</f>
        <v>#VALUE!</v>
      </c>
      <c r="AI65" s="2" t="e">
        <f ca="1">+IF(IFTA_Quarterly!$I82&gt;0,ROUND(IFTA_Quarterly!$I82*Int_Exchange_2!AI$5/100*AI$3,2),0)</f>
        <v>#VALUE!</v>
      </c>
      <c r="AJ65" s="2" t="e">
        <f ca="1">+IF(IFTA_Quarterly!$I82&gt;0,ROUND(IFTA_Quarterly!$I82*Int_Exchange_2!AJ$5/100*AJ$3,2),0)</f>
        <v>#VALUE!</v>
      </c>
      <c r="AK65" s="2" t="e">
        <f ca="1">+IF(IFTA_Quarterly!$I82&gt;0,ROUND(IFTA_Quarterly!$I82*Int_Exchange_2!AK$5/100*AK$3,2),0)</f>
        <v>#VALUE!</v>
      </c>
      <c r="AL65" s="2" t="e">
        <f ca="1">+IF(IFTA_Quarterly!$I82&gt;0,ROUND(IFTA_Quarterly!$I82*Int_Exchange_2!AL$5/100*AL$3,2),0)</f>
        <v>#VALUE!</v>
      </c>
    </row>
    <row r="66" spans="1:38" x14ac:dyDescent="0.25">
      <c r="A66" s="2" t="s">
        <v>78</v>
      </c>
      <c r="B66" s="2" t="str">
        <f t="shared" ca="1" si="44"/>
        <v/>
      </c>
      <c r="C66" s="2" t="e">
        <f ca="1">+IF(IFTA_Quarterly!$I83&gt;0,ROUND(IFTA_Quarterly!$I83*Int_Exchange_2!C$5/100*C$3,2),0)</f>
        <v>#VALUE!</v>
      </c>
      <c r="D66" s="2" t="e">
        <f ca="1">+IF(IFTA_Quarterly!$I83&gt;0,ROUND(IFTA_Quarterly!$I83*Int_Exchange_2!D$5/100*D$3,2),0)</f>
        <v>#VALUE!</v>
      </c>
      <c r="E66" s="2" t="e">
        <f ca="1">+IF(IFTA_Quarterly!$I83&gt;0,ROUND(IFTA_Quarterly!$I83*Int_Exchange_2!E$5/100*E$3,2),0)</f>
        <v>#VALUE!</v>
      </c>
      <c r="F66" s="2" t="e">
        <f ca="1">+IF(IFTA_Quarterly!$I83&gt;0,ROUND(IFTA_Quarterly!$I83*Int_Exchange_2!F$5/100*F$3,2),0)</f>
        <v>#VALUE!</v>
      </c>
      <c r="G66" s="2" t="e">
        <f ca="1">+IF(IFTA_Quarterly!$I83&gt;0,ROUND(IFTA_Quarterly!$I83*Int_Exchange_2!G$5/100*G$3,2),0)</f>
        <v>#VALUE!</v>
      </c>
      <c r="H66" s="2" t="e">
        <f ca="1">+IF(IFTA_Quarterly!$I83&gt;0,ROUND(IFTA_Quarterly!$I83*Int_Exchange_2!H$5/100*H$3,2),0)</f>
        <v>#VALUE!</v>
      </c>
      <c r="I66" s="2" t="e">
        <f ca="1">+IF(IFTA_Quarterly!$I83&gt;0,ROUND(IFTA_Quarterly!$I83*Int_Exchange_2!I$5/100*I$3,2),0)</f>
        <v>#VALUE!</v>
      </c>
      <c r="J66" s="2" t="e">
        <f ca="1">+IF(IFTA_Quarterly!$I83&gt;0,ROUND(IFTA_Quarterly!$I83*Int_Exchange_2!J$5/100*J$3,2),0)</f>
        <v>#VALUE!</v>
      </c>
      <c r="K66" s="2" t="e">
        <f ca="1">+IF(IFTA_Quarterly!$I83&gt;0,ROUND(IFTA_Quarterly!$I83*Int_Exchange_2!K$5/100*K$3,2),0)</f>
        <v>#VALUE!</v>
      </c>
      <c r="L66" s="2" t="e">
        <f ca="1">+IF(IFTA_Quarterly!$I83&gt;0,ROUND(IFTA_Quarterly!$I83*Int_Exchange_2!L$5/100*L$3,2),0)</f>
        <v>#VALUE!</v>
      </c>
      <c r="M66" s="2" t="e">
        <f ca="1">+IF(IFTA_Quarterly!$I83&gt;0,ROUND(IFTA_Quarterly!$I83*Int_Exchange_2!M$5/100*M$3,2),0)</f>
        <v>#VALUE!</v>
      </c>
      <c r="N66" s="2" t="e">
        <f ca="1">+IF(IFTA_Quarterly!$I83&gt;0,ROUND(IFTA_Quarterly!$I83*Int_Exchange_2!N$5/100*N$3,2),0)</f>
        <v>#VALUE!</v>
      </c>
      <c r="O66" s="2" t="e">
        <f ca="1">+IF(IFTA_Quarterly!$I83&gt;0,ROUND(IFTA_Quarterly!$I83*Int_Exchange_2!O$5/100*O$3,2),0)</f>
        <v>#VALUE!</v>
      </c>
      <c r="P66" s="2" t="e">
        <f ca="1">+IF(IFTA_Quarterly!$I83&gt;0,ROUND(IFTA_Quarterly!$I83*Int_Exchange_2!P$5/100*P$3,2),0)</f>
        <v>#VALUE!</v>
      </c>
      <c r="Q66" s="2" t="e">
        <f ca="1">+IF(IFTA_Quarterly!$I83&gt;0,ROUND(IFTA_Quarterly!$I83*Int_Exchange_2!Q$5/100*Q$3,2),0)</f>
        <v>#VALUE!</v>
      </c>
      <c r="R66" s="2" t="e">
        <f ca="1">+IF(IFTA_Quarterly!$I83&gt;0,ROUND(IFTA_Quarterly!$I83*Int_Exchange_2!R$5/100*R$3,2),0)</f>
        <v>#VALUE!</v>
      </c>
      <c r="S66" s="2" t="e">
        <f ca="1">+IF(IFTA_Quarterly!$I83&gt;0,ROUND(IFTA_Quarterly!$I83*Int_Exchange_2!S$5/100*S$3,2),0)</f>
        <v>#VALUE!</v>
      </c>
      <c r="T66" s="2" t="e">
        <f ca="1">+IF(IFTA_Quarterly!$I83&gt;0,ROUND(IFTA_Quarterly!$I83*Int_Exchange_2!T$5/100*T$3,2),0)</f>
        <v>#VALUE!</v>
      </c>
      <c r="U66" s="2" t="e">
        <f ca="1">+IF(IFTA_Quarterly!$I83&gt;0,ROUND(IFTA_Quarterly!$I83*Int_Exchange_2!U$5/100*U$3,2),0)</f>
        <v>#VALUE!</v>
      </c>
      <c r="V66" s="2" t="e">
        <f ca="1">+IF(IFTA_Quarterly!$I83&gt;0,ROUND(IFTA_Quarterly!$I83*Int_Exchange_2!V$5/100*V$3,2),0)</f>
        <v>#VALUE!</v>
      </c>
      <c r="W66" s="2" t="e">
        <f ca="1">+IF(IFTA_Quarterly!$I83&gt;0,ROUND(IFTA_Quarterly!$I83*Int_Exchange_2!W$5/100*W$3,2),0)</f>
        <v>#VALUE!</v>
      </c>
      <c r="X66" s="2" t="e">
        <f ca="1">+IF(IFTA_Quarterly!$I83&gt;0,ROUND(IFTA_Quarterly!$I83*Int_Exchange_2!X$5/100*X$3,2),0)</f>
        <v>#VALUE!</v>
      </c>
      <c r="Y66" s="2" t="e">
        <f ca="1">+IF(IFTA_Quarterly!$I83&gt;0,ROUND(IFTA_Quarterly!$I83*Int_Exchange_2!Y$5/100*Y$3,2),0)</f>
        <v>#VALUE!</v>
      </c>
      <c r="Z66" s="2" t="e">
        <f ca="1">+IF(IFTA_Quarterly!$I83&gt;0,ROUND(IFTA_Quarterly!$I83*Int_Exchange_2!Z$5/100*Z$3,2),0)</f>
        <v>#VALUE!</v>
      </c>
      <c r="AA66" s="2" t="e">
        <f ca="1">+IF(IFTA_Quarterly!$I83&gt;0,ROUND(IFTA_Quarterly!$I83*Int_Exchange_2!AA$5/100*AA$3,2),0)</f>
        <v>#VALUE!</v>
      </c>
      <c r="AB66" s="2" t="e">
        <f ca="1">+IF(IFTA_Quarterly!$I83&gt;0,ROUND(IFTA_Quarterly!$I83*Int_Exchange_2!AB$5/100*AB$3,2),0)</f>
        <v>#VALUE!</v>
      </c>
      <c r="AC66" s="2" t="e">
        <f ca="1">+IF(IFTA_Quarterly!$I83&gt;0,ROUND(IFTA_Quarterly!$I83*Int_Exchange_2!AC$5/100*AC$3,2),0)</f>
        <v>#VALUE!</v>
      </c>
      <c r="AD66" s="2" t="e">
        <f ca="1">+IF(IFTA_Quarterly!$I83&gt;0,ROUND(IFTA_Quarterly!$I83*Int_Exchange_2!AD$5/100*AD$3,2),0)</f>
        <v>#VALUE!</v>
      </c>
      <c r="AE66" s="2" t="e">
        <f ca="1">+IF(IFTA_Quarterly!$I83&gt;0,ROUND(IFTA_Quarterly!$I83*Int_Exchange_2!AE$5/100*AE$3,2),0)</f>
        <v>#VALUE!</v>
      </c>
      <c r="AF66" s="2" t="e">
        <f ca="1">+IF(IFTA_Quarterly!$I83&gt;0,ROUND(IFTA_Quarterly!$I83*Int_Exchange_2!AF$5/100*AF$3,2),0)</f>
        <v>#VALUE!</v>
      </c>
      <c r="AG66" s="2" t="e">
        <f ca="1">+IF(IFTA_Quarterly!$I83&gt;0,ROUND(IFTA_Quarterly!$I83*Int_Exchange_2!AG$5/100*AG$3,2),0)</f>
        <v>#VALUE!</v>
      </c>
      <c r="AH66" s="2" t="e">
        <f ca="1">+IF(IFTA_Quarterly!$I83&gt;0,ROUND(IFTA_Quarterly!$I83*Int_Exchange_2!AH$5/100*AH$3,2),0)</f>
        <v>#VALUE!</v>
      </c>
      <c r="AI66" s="2" t="e">
        <f ca="1">+IF(IFTA_Quarterly!$I83&gt;0,ROUND(IFTA_Quarterly!$I83*Int_Exchange_2!AI$5/100*AI$3,2),0)</f>
        <v>#VALUE!</v>
      </c>
      <c r="AJ66" s="2" t="e">
        <f ca="1">+IF(IFTA_Quarterly!$I83&gt;0,ROUND(IFTA_Quarterly!$I83*Int_Exchange_2!AJ$5/100*AJ$3,2),0)</f>
        <v>#VALUE!</v>
      </c>
      <c r="AK66" s="2" t="e">
        <f ca="1">+IF(IFTA_Quarterly!$I83&gt;0,ROUND(IFTA_Quarterly!$I83*Int_Exchange_2!AK$5/100*AK$3,2),0)</f>
        <v>#VALUE!</v>
      </c>
      <c r="AL66" s="2" t="e">
        <f ca="1">+IF(IFTA_Quarterly!$I83&gt;0,ROUND(IFTA_Quarterly!$I83*Int_Exchange_2!AL$5/100*AL$3,2),0)</f>
        <v>#VALUE!</v>
      </c>
    </row>
    <row r="67" spans="1:38" x14ac:dyDescent="0.25">
      <c r="A67" s="2" t="s">
        <v>79</v>
      </c>
      <c r="B67" s="2" t="str">
        <f t="shared" ca="1" si="44"/>
        <v/>
      </c>
      <c r="C67" s="2" t="e">
        <f ca="1">+IF(IFTA_Quarterly!$I84&gt;0,ROUND(IFTA_Quarterly!$I84*Int_Exchange_2!C$5/100*C$3,2),0)</f>
        <v>#VALUE!</v>
      </c>
      <c r="D67" s="2" t="e">
        <f ca="1">+IF(IFTA_Quarterly!$I84&gt;0,ROUND(IFTA_Quarterly!$I84*Int_Exchange_2!D$5/100*D$3,2),0)</f>
        <v>#VALUE!</v>
      </c>
      <c r="E67" s="2" t="e">
        <f ca="1">+IF(IFTA_Quarterly!$I84&gt;0,ROUND(IFTA_Quarterly!$I84*Int_Exchange_2!E$5/100*E$3,2),0)</f>
        <v>#VALUE!</v>
      </c>
      <c r="F67" s="2" t="e">
        <f ca="1">+IF(IFTA_Quarterly!$I84&gt;0,ROUND(IFTA_Quarterly!$I84*Int_Exchange_2!F$5/100*F$3,2),0)</f>
        <v>#VALUE!</v>
      </c>
      <c r="G67" s="2" t="e">
        <f ca="1">+IF(IFTA_Quarterly!$I84&gt;0,ROUND(IFTA_Quarterly!$I84*Int_Exchange_2!G$5/100*G$3,2),0)</f>
        <v>#VALUE!</v>
      </c>
      <c r="H67" s="2" t="e">
        <f ca="1">+IF(IFTA_Quarterly!$I84&gt;0,ROUND(IFTA_Quarterly!$I84*Int_Exchange_2!H$5/100*H$3,2),0)</f>
        <v>#VALUE!</v>
      </c>
      <c r="I67" s="2" t="e">
        <f ca="1">+IF(IFTA_Quarterly!$I84&gt;0,ROUND(IFTA_Quarterly!$I84*Int_Exchange_2!I$5/100*I$3,2),0)</f>
        <v>#VALUE!</v>
      </c>
      <c r="J67" s="2" t="e">
        <f ca="1">+IF(IFTA_Quarterly!$I84&gt;0,ROUND(IFTA_Quarterly!$I84*Int_Exchange_2!J$5/100*J$3,2),0)</f>
        <v>#VALUE!</v>
      </c>
      <c r="K67" s="2" t="e">
        <f ca="1">+IF(IFTA_Quarterly!$I84&gt;0,ROUND(IFTA_Quarterly!$I84*Int_Exchange_2!K$5/100*K$3,2),0)</f>
        <v>#VALUE!</v>
      </c>
      <c r="L67" s="2" t="e">
        <f ca="1">+IF(IFTA_Quarterly!$I84&gt;0,ROUND(IFTA_Quarterly!$I84*Int_Exchange_2!L$5/100*L$3,2),0)</f>
        <v>#VALUE!</v>
      </c>
      <c r="M67" s="2" t="e">
        <f ca="1">+IF(IFTA_Quarterly!$I84&gt;0,ROUND(IFTA_Quarterly!$I84*Int_Exchange_2!M$5/100*M$3,2),0)</f>
        <v>#VALUE!</v>
      </c>
      <c r="N67" s="2" t="e">
        <f ca="1">+IF(IFTA_Quarterly!$I84&gt;0,ROUND(IFTA_Quarterly!$I84*Int_Exchange_2!N$5/100*N$3,2),0)</f>
        <v>#VALUE!</v>
      </c>
      <c r="O67" s="2" t="e">
        <f ca="1">+IF(IFTA_Quarterly!$I84&gt;0,ROUND(IFTA_Quarterly!$I84*Int_Exchange_2!O$5/100*O$3,2),0)</f>
        <v>#VALUE!</v>
      </c>
      <c r="P67" s="2" t="e">
        <f ca="1">+IF(IFTA_Quarterly!$I84&gt;0,ROUND(IFTA_Quarterly!$I84*Int_Exchange_2!P$5/100*P$3,2),0)</f>
        <v>#VALUE!</v>
      </c>
      <c r="Q67" s="2" t="e">
        <f ca="1">+IF(IFTA_Quarterly!$I84&gt;0,ROUND(IFTA_Quarterly!$I84*Int_Exchange_2!Q$5/100*Q$3,2),0)</f>
        <v>#VALUE!</v>
      </c>
      <c r="R67" s="2" t="e">
        <f ca="1">+IF(IFTA_Quarterly!$I84&gt;0,ROUND(IFTA_Quarterly!$I84*Int_Exchange_2!R$5/100*R$3,2),0)</f>
        <v>#VALUE!</v>
      </c>
      <c r="S67" s="2" t="e">
        <f ca="1">+IF(IFTA_Quarterly!$I84&gt;0,ROUND(IFTA_Quarterly!$I84*Int_Exchange_2!S$5/100*S$3,2),0)</f>
        <v>#VALUE!</v>
      </c>
      <c r="T67" s="2" t="e">
        <f ca="1">+IF(IFTA_Quarterly!$I84&gt;0,ROUND(IFTA_Quarterly!$I84*Int_Exchange_2!T$5/100*T$3,2),0)</f>
        <v>#VALUE!</v>
      </c>
      <c r="U67" s="2" t="e">
        <f ca="1">+IF(IFTA_Quarterly!$I84&gt;0,ROUND(IFTA_Quarterly!$I84*Int_Exchange_2!U$5/100*U$3,2),0)</f>
        <v>#VALUE!</v>
      </c>
      <c r="V67" s="2" t="e">
        <f ca="1">+IF(IFTA_Quarterly!$I84&gt;0,ROUND(IFTA_Quarterly!$I84*Int_Exchange_2!V$5/100*V$3,2),0)</f>
        <v>#VALUE!</v>
      </c>
      <c r="W67" s="2" t="e">
        <f ca="1">+IF(IFTA_Quarterly!$I84&gt;0,ROUND(IFTA_Quarterly!$I84*Int_Exchange_2!W$5/100*W$3,2),0)</f>
        <v>#VALUE!</v>
      </c>
      <c r="X67" s="2" t="e">
        <f ca="1">+IF(IFTA_Quarterly!$I84&gt;0,ROUND(IFTA_Quarterly!$I84*Int_Exchange_2!X$5/100*X$3,2),0)</f>
        <v>#VALUE!</v>
      </c>
      <c r="Y67" s="2" t="e">
        <f ca="1">+IF(IFTA_Quarterly!$I84&gt;0,ROUND(IFTA_Quarterly!$I84*Int_Exchange_2!Y$5/100*Y$3,2),0)</f>
        <v>#VALUE!</v>
      </c>
      <c r="Z67" s="2" t="e">
        <f ca="1">+IF(IFTA_Quarterly!$I84&gt;0,ROUND(IFTA_Quarterly!$I84*Int_Exchange_2!Z$5/100*Z$3,2),0)</f>
        <v>#VALUE!</v>
      </c>
      <c r="AA67" s="2" t="e">
        <f ca="1">+IF(IFTA_Quarterly!$I84&gt;0,ROUND(IFTA_Quarterly!$I84*Int_Exchange_2!AA$5/100*AA$3,2),0)</f>
        <v>#VALUE!</v>
      </c>
      <c r="AB67" s="2" t="e">
        <f ca="1">+IF(IFTA_Quarterly!$I84&gt;0,ROUND(IFTA_Quarterly!$I84*Int_Exchange_2!AB$5/100*AB$3,2),0)</f>
        <v>#VALUE!</v>
      </c>
      <c r="AC67" s="2" t="e">
        <f ca="1">+IF(IFTA_Quarterly!$I84&gt;0,ROUND(IFTA_Quarterly!$I84*Int_Exchange_2!AC$5/100*AC$3,2),0)</f>
        <v>#VALUE!</v>
      </c>
      <c r="AD67" s="2" t="e">
        <f ca="1">+IF(IFTA_Quarterly!$I84&gt;0,ROUND(IFTA_Quarterly!$I84*Int_Exchange_2!AD$5/100*AD$3,2),0)</f>
        <v>#VALUE!</v>
      </c>
      <c r="AE67" s="2" t="e">
        <f ca="1">+IF(IFTA_Quarterly!$I84&gt;0,ROUND(IFTA_Quarterly!$I84*Int_Exchange_2!AE$5/100*AE$3,2),0)</f>
        <v>#VALUE!</v>
      </c>
      <c r="AF67" s="2" t="e">
        <f ca="1">+IF(IFTA_Quarterly!$I84&gt;0,ROUND(IFTA_Quarterly!$I84*Int_Exchange_2!AF$5/100*AF$3,2),0)</f>
        <v>#VALUE!</v>
      </c>
      <c r="AG67" s="2" t="e">
        <f ca="1">+IF(IFTA_Quarterly!$I84&gt;0,ROUND(IFTA_Quarterly!$I84*Int_Exchange_2!AG$5/100*AG$3,2),0)</f>
        <v>#VALUE!</v>
      </c>
      <c r="AH67" s="2" t="e">
        <f ca="1">+IF(IFTA_Quarterly!$I84&gt;0,ROUND(IFTA_Quarterly!$I84*Int_Exchange_2!AH$5/100*AH$3,2),0)</f>
        <v>#VALUE!</v>
      </c>
      <c r="AI67" s="2" t="e">
        <f ca="1">+IF(IFTA_Quarterly!$I84&gt;0,ROUND(IFTA_Quarterly!$I84*Int_Exchange_2!AI$5/100*AI$3,2),0)</f>
        <v>#VALUE!</v>
      </c>
      <c r="AJ67" s="2" t="e">
        <f ca="1">+IF(IFTA_Quarterly!$I84&gt;0,ROUND(IFTA_Quarterly!$I84*Int_Exchange_2!AJ$5/100*AJ$3,2),0)</f>
        <v>#VALUE!</v>
      </c>
      <c r="AK67" s="2" t="e">
        <f ca="1">+IF(IFTA_Quarterly!$I84&gt;0,ROUND(IFTA_Quarterly!$I84*Int_Exchange_2!AK$5/100*AK$3,2),0)</f>
        <v>#VALUE!</v>
      </c>
      <c r="AL67" s="2" t="e">
        <f ca="1">+IF(IFTA_Quarterly!$I84&gt;0,ROUND(IFTA_Quarterly!$I84*Int_Exchange_2!AL$5/100*AL$3,2),0)</f>
        <v>#VALUE!</v>
      </c>
    </row>
  </sheetData>
  <sheetProtection algorithmName="SHA-512" hashValue="Se2t0Xwt2fy/iJov08rXD8HEknzMHUU7kNba/qXgqtMGpCnsQOaf7D4lszKg6exshasqh4Q3M3ldSrxEwq+prw==" saltValue="bFohp/TxHL6gLcFDTIB9Kw==" spinCount="100000" sheet="1" objects="1" scenarios="1"/>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
  <sheetViews>
    <sheetView workbookViewId="0">
      <selection activeCell="D3" sqref="D3"/>
    </sheetView>
  </sheetViews>
  <sheetFormatPr defaultRowHeight="15" x14ac:dyDescent="0.25"/>
  <cols>
    <col min="2" max="2" width="10.7109375" bestFit="1" customWidth="1"/>
    <col min="3" max="3" width="9.28515625" customWidth="1"/>
    <col min="8" max="8" width="15.7109375" bestFit="1" customWidth="1"/>
    <col min="9" max="9" width="29.5703125" customWidth="1"/>
  </cols>
  <sheetData>
    <row r="1" spans="1:9" x14ac:dyDescent="0.25">
      <c r="A1" s="1" t="s">
        <v>23</v>
      </c>
      <c r="B1" s="1" t="s">
        <v>26</v>
      </c>
      <c r="C1" s="1" t="s">
        <v>139</v>
      </c>
      <c r="D1" s="1" t="s">
        <v>140</v>
      </c>
      <c r="F1" s="1" t="s">
        <v>21</v>
      </c>
    </row>
    <row r="2" spans="1:9" x14ac:dyDescent="0.25">
      <c r="A2" t="s">
        <v>187</v>
      </c>
      <c r="B2" s="22">
        <v>45869</v>
      </c>
      <c r="C2">
        <v>27</v>
      </c>
      <c r="D2">
        <v>11</v>
      </c>
      <c r="F2" t="s">
        <v>152</v>
      </c>
      <c r="H2" s="23">
        <f ca="1">IFTA_Quarterly!H17</f>
        <v>45841.466224074073</v>
      </c>
      <c r="I2" s="1" t="s">
        <v>132</v>
      </c>
    </row>
    <row r="3" spans="1:9" x14ac:dyDescent="0.25">
      <c r="A3" t="s">
        <v>186</v>
      </c>
      <c r="B3" s="22">
        <v>45777</v>
      </c>
      <c r="C3">
        <v>24</v>
      </c>
      <c r="D3">
        <v>10</v>
      </c>
      <c r="F3" t="s">
        <v>12</v>
      </c>
      <c r="H3" s="22">
        <v>44927</v>
      </c>
      <c r="I3" s="1" t="s">
        <v>133</v>
      </c>
    </row>
    <row r="4" spans="1:9" x14ac:dyDescent="0.25">
      <c r="A4" t="s">
        <v>185</v>
      </c>
      <c r="B4" s="22">
        <v>45688</v>
      </c>
      <c r="C4">
        <v>21</v>
      </c>
      <c r="D4">
        <v>9</v>
      </c>
      <c r="H4" s="24">
        <f ca="1">(YEAR(H2)-YEAR(H3))*12+MONTH(H2)-MONTH(H3)</f>
        <v>30</v>
      </c>
      <c r="I4" t="s">
        <v>137</v>
      </c>
    </row>
    <row r="5" spans="1:9" x14ac:dyDescent="0.25">
      <c r="A5" t="s">
        <v>184</v>
      </c>
      <c r="B5" s="22">
        <v>45596</v>
      </c>
      <c r="C5">
        <v>18</v>
      </c>
      <c r="D5">
        <v>8</v>
      </c>
      <c r="H5" t="e">
        <f>+IFTA_Quarterly!I14+4</f>
        <v>#N/A</v>
      </c>
      <c r="I5" t="s">
        <v>134</v>
      </c>
    </row>
    <row r="6" spans="1:9" x14ac:dyDescent="0.25">
      <c r="A6" t="s">
        <v>183</v>
      </c>
      <c r="B6" s="22">
        <v>45504</v>
      </c>
      <c r="C6">
        <v>15</v>
      </c>
      <c r="D6">
        <v>7</v>
      </c>
    </row>
    <row r="7" spans="1:9" x14ac:dyDescent="0.25">
      <c r="A7" t="s">
        <v>182</v>
      </c>
      <c r="B7" s="22">
        <v>45412</v>
      </c>
      <c r="C7">
        <v>12</v>
      </c>
      <c r="D7">
        <v>6</v>
      </c>
    </row>
    <row r="8" spans="1:9" x14ac:dyDescent="0.25">
      <c r="A8" t="s">
        <v>168</v>
      </c>
      <c r="B8" s="22">
        <v>45322</v>
      </c>
      <c r="C8">
        <v>9</v>
      </c>
      <c r="D8">
        <v>5</v>
      </c>
    </row>
    <row r="9" spans="1:9" x14ac:dyDescent="0.25">
      <c r="A9" t="s">
        <v>167</v>
      </c>
      <c r="B9" s="22">
        <v>45230</v>
      </c>
      <c r="C9">
        <v>6</v>
      </c>
      <c r="D9">
        <v>4</v>
      </c>
    </row>
    <row r="10" spans="1:9" x14ac:dyDescent="0.25">
      <c r="A10" t="s">
        <v>166</v>
      </c>
      <c r="B10" s="22">
        <v>45138</v>
      </c>
      <c r="C10">
        <v>3</v>
      </c>
      <c r="D10">
        <v>3</v>
      </c>
    </row>
    <row r="11" spans="1:9" x14ac:dyDescent="0.25">
      <c r="A11" t="s">
        <v>165</v>
      </c>
      <c r="B11" s="22">
        <v>45046</v>
      </c>
      <c r="C11">
        <v>0</v>
      </c>
      <c r="D11">
        <v>2</v>
      </c>
    </row>
  </sheetData>
  <sheetProtection algorithmName="SHA-512" hashValue="FZkNfWxM20kYYVmBkYCbvf8+eo2IR4ZS8nUabJoChLCOrSvr8J33y1EfSymmWljP+9mFZZN40PahKtuHNvOYlA==" saltValue="WiEJHzX50E9ADhZhd59Fy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IFTA_Quarterly</vt:lpstr>
      <vt:lpstr>Excel Map</vt:lpstr>
      <vt:lpstr>Special_Diesel</vt:lpstr>
      <vt:lpstr>Gasoline</vt:lpstr>
      <vt:lpstr>TEST</vt:lpstr>
      <vt:lpstr>Int_Exchange_2</vt:lpstr>
      <vt:lpstr>Admin</vt:lpstr>
      <vt:lpstr>Cur_Month</vt:lpstr>
      <vt:lpstr>Int_Start</vt:lpstr>
      <vt:lpstr>IFTA_Quarterly!Print_Area</vt:lpstr>
      <vt:lpstr>Gasoline!Print_Titles</vt:lpstr>
      <vt:lpstr>IFTA_Quarterly!Print_Titles</vt:lpstr>
      <vt:lpstr>Special_Diesel!Print_Titles</vt:lpstr>
    </vt:vector>
  </TitlesOfParts>
  <Company>The Province of Prince Edward Island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jpmutch</dc:creator>
  <cp:lastModifiedBy>Margot Williams</cp:lastModifiedBy>
  <cp:lastPrinted>2025-06-06T18:19:56Z</cp:lastPrinted>
  <dcterms:created xsi:type="dcterms:W3CDTF">2016-10-12T18:39:28Z</dcterms:created>
  <dcterms:modified xsi:type="dcterms:W3CDTF">2025-07-03T14:11:59Z</dcterms:modified>
</cp:coreProperties>
</file>